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P:\Projekter Sjælland\9098 Niras - Energistyrelsen\4 Beregninger\Screeninger\"/>
    </mc:Choice>
  </mc:AlternateContent>
  <bookViews>
    <workbookView xWindow="0" yWindow="0" windowWidth="25170" windowHeight="11310" xr2:uid="{00000000-000D-0000-FFFF-FFFF00000000}"/>
  </bookViews>
  <sheets>
    <sheet name="Varmepumpeberegning" sheetId="1" r:id="rId1"/>
    <sheet name="Udetemperaturer" sheetId="2" state="hidden" r:id="rId2"/>
    <sheet name="COP og ydelse" sheetId="3" state="hidden" r:id="rId3"/>
    <sheet name="Solvarmeproduktion" sheetId="7" state="hidden" r:id="rId4"/>
  </sheets>
  <definedNames>
    <definedName name="solver_adj" localSheetId="0" hidden="1">Varmepumpeberegning!$I$43</definedName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Varmepumpeberegning!$I$43</definedName>
    <definedName name="solver_lhs2" localSheetId="0" hidden="1">Varmepumpeberegning!$I$43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Varmepumpeberegning!$O$58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100</definedName>
    <definedName name="solver_rhs2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1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Varmepumpeberegning!$B$1:$AB$56</definedName>
  </definedNames>
  <calcPr calcId="171027" calcMode="autoNoTable"/>
  <fileRecoveryPr autoRecover="0"/>
</workbook>
</file>

<file path=xl/calcChain.xml><?xml version="1.0" encoding="utf-8"?>
<calcChain xmlns="http://schemas.openxmlformats.org/spreadsheetml/2006/main">
  <c r="N69" i="1" l="1"/>
  <c r="O69" i="1"/>
  <c r="O70" i="1" s="1"/>
  <c r="N70" i="1"/>
  <c r="AA51" i="1"/>
  <c r="AA54" i="1" s="1"/>
  <c r="O68" i="1" l="1"/>
  <c r="O72" i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5" i="3"/>
  <c r="AH71" i="1" l="1"/>
  <c r="AG76" i="1"/>
  <c r="U71" i="1"/>
  <c r="AG71" i="1" s="1"/>
  <c r="S71" i="1"/>
  <c r="AQ78" i="1" l="1"/>
  <c r="AQ79" i="1"/>
  <c r="AQ80" i="1"/>
  <c r="AQ81" i="1"/>
  <c r="AQ82" i="1"/>
  <c r="AQ83" i="1"/>
  <c r="AQ84" i="1"/>
  <c r="AQ85" i="1"/>
  <c r="AQ86" i="1"/>
  <c r="AQ87" i="1"/>
  <c r="AQ88" i="1"/>
  <c r="AQ89" i="1"/>
  <c r="AQ90" i="1"/>
  <c r="AQ91" i="1"/>
  <c r="AQ92" i="1"/>
  <c r="AQ93" i="1"/>
  <c r="AQ94" i="1"/>
  <c r="AQ95" i="1"/>
  <c r="AQ96" i="1"/>
  <c r="AQ97" i="1"/>
  <c r="AQ98" i="1"/>
  <c r="AQ99" i="1"/>
  <c r="AQ100" i="1"/>
  <c r="AQ101" i="1"/>
  <c r="AQ102" i="1"/>
  <c r="AQ103" i="1"/>
  <c r="AQ104" i="1"/>
  <c r="AQ105" i="1"/>
  <c r="AQ106" i="1"/>
  <c r="AQ107" i="1"/>
  <c r="AQ108" i="1"/>
  <c r="AQ109" i="1"/>
  <c r="AQ110" i="1"/>
  <c r="AQ111" i="1"/>
  <c r="AQ112" i="1"/>
  <c r="AQ113" i="1"/>
  <c r="AQ114" i="1"/>
  <c r="AQ115" i="1"/>
  <c r="AQ116" i="1"/>
  <c r="AQ117" i="1"/>
  <c r="AQ118" i="1"/>
  <c r="AQ119" i="1"/>
  <c r="AQ120" i="1"/>
  <c r="AQ121" i="1"/>
  <c r="AQ122" i="1"/>
  <c r="AQ123" i="1"/>
  <c r="AQ124" i="1"/>
  <c r="AQ125" i="1"/>
  <c r="AQ126" i="1"/>
  <c r="AQ127" i="1"/>
  <c r="AQ128" i="1"/>
  <c r="AQ129" i="1"/>
  <c r="AQ130" i="1"/>
  <c r="AQ131" i="1"/>
  <c r="AQ132" i="1"/>
  <c r="AQ133" i="1"/>
  <c r="AQ134" i="1"/>
  <c r="AQ135" i="1"/>
  <c r="AQ136" i="1"/>
  <c r="AQ137" i="1"/>
  <c r="AQ138" i="1"/>
  <c r="AQ139" i="1"/>
  <c r="AQ140" i="1"/>
  <c r="AQ141" i="1"/>
  <c r="AQ142" i="1"/>
  <c r="AQ143" i="1"/>
  <c r="AQ144" i="1"/>
  <c r="AQ145" i="1"/>
  <c r="AQ146" i="1"/>
  <c r="AQ147" i="1"/>
  <c r="AQ148" i="1"/>
  <c r="AQ149" i="1"/>
  <c r="AQ150" i="1"/>
  <c r="AQ151" i="1"/>
  <c r="AQ152" i="1"/>
  <c r="AQ153" i="1"/>
  <c r="AQ154" i="1"/>
  <c r="AQ155" i="1"/>
  <c r="AQ156" i="1"/>
  <c r="AQ157" i="1"/>
  <c r="AQ158" i="1"/>
  <c r="AQ159" i="1"/>
  <c r="AQ160" i="1"/>
  <c r="AQ161" i="1"/>
  <c r="AQ162" i="1"/>
  <c r="AQ163" i="1"/>
  <c r="AQ164" i="1"/>
  <c r="AQ165" i="1"/>
  <c r="AQ166" i="1"/>
  <c r="AQ167" i="1"/>
  <c r="AQ168" i="1"/>
  <c r="AQ169" i="1"/>
  <c r="AQ170" i="1"/>
  <c r="AQ171" i="1"/>
  <c r="AQ172" i="1"/>
  <c r="AQ173" i="1"/>
  <c r="AQ174" i="1"/>
  <c r="AQ175" i="1"/>
  <c r="AQ176" i="1"/>
  <c r="AQ177" i="1"/>
  <c r="AQ178" i="1"/>
  <c r="AQ179" i="1"/>
  <c r="AQ180" i="1"/>
  <c r="AQ181" i="1"/>
  <c r="AQ182" i="1"/>
  <c r="AQ183" i="1"/>
  <c r="AQ184" i="1"/>
  <c r="AQ185" i="1"/>
  <c r="AQ186" i="1"/>
  <c r="AQ187" i="1"/>
  <c r="AQ188" i="1"/>
  <c r="AQ189" i="1"/>
  <c r="AQ190" i="1"/>
  <c r="AQ191" i="1"/>
  <c r="AQ192" i="1"/>
  <c r="AQ193" i="1"/>
  <c r="AQ194" i="1"/>
  <c r="AQ195" i="1"/>
  <c r="AQ196" i="1"/>
  <c r="AQ197" i="1"/>
  <c r="AQ198" i="1"/>
  <c r="AQ199" i="1"/>
  <c r="AQ200" i="1"/>
  <c r="AQ201" i="1"/>
  <c r="AQ202" i="1"/>
  <c r="AQ203" i="1"/>
  <c r="AQ204" i="1"/>
  <c r="AQ205" i="1"/>
  <c r="AQ206" i="1"/>
  <c r="AQ207" i="1"/>
  <c r="AQ208" i="1"/>
  <c r="AQ209" i="1"/>
  <c r="AQ210" i="1"/>
  <c r="AQ211" i="1"/>
  <c r="AQ212" i="1"/>
  <c r="AQ213" i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Q234" i="1"/>
  <c r="AQ235" i="1"/>
  <c r="AQ236" i="1"/>
  <c r="AQ237" i="1"/>
  <c r="AQ238" i="1"/>
  <c r="AQ239" i="1"/>
  <c r="AQ240" i="1"/>
  <c r="AQ241" i="1"/>
  <c r="AQ242" i="1"/>
  <c r="AQ243" i="1"/>
  <c r="AQ244" i="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66" i="1"/>
  <c r="AQ267" i="1"/>
  <c r="AQ268" i="1"/>
  <c r="AQ269" i="1"/>
  <c r="AQ270" i="1"/>
  <c r="AQ271" i="1"/>
  <c r="AQ272" i="1"/>
  <c r="AQ273" i="1"/>
  <c r="AQ274" i="1"/>
  <c r="AQ275" i="1"/>
  <c r="AQ276" i="1"/>
  <c r="AQ277" i="1"/>
  <c r="AQ278" i="1"/>
  <c r="AQ279" i="1"/>
  <c r="AQ280" i="1"/>
  <c r="AQ281" i="1"/>
  <c r="AQ282" i="1"/>
  <c r="AQ283" i="1"/>
  <c r="AQ284" i="1"/>
  <c r="AQ285" i="1"/>
  <c r="AQ286" i="1"/>
  <c r="AQ287" i="1"/>
  <c r="AQ288" i="1"/>
  <c r="AQ289" i="1"/>
  <c r="AQ290" i="1"/>
  <c r="AQ291" i="1"/>
  <c r="AQ292" i="1"/>
  <c r="AQ293" i="1"/>
  <c r="AQ294" i="1"/>
  <c r="AQ295" i="1"/>
  <c r="AQ296" i="1"/>
  <c r="AQ297" i="1"/>
  <c r="AQ298" i="1"/>
  <c r="AQ299" i="1"/>
  <c r="AQ300" i="1"/>
  <c r="AQ301" i="1"/>
  <c r="AQ302" i="1"/>
  <c r="AQ303" i="1"/>
  <c r="AQ304" i="1"/>
  <c r="AQ305" i="1"/>
  <c r="AQ306" i="1"/>
  <c r="AQ307" i="1"/>
  <c r="AQ308" i="1"/>
  <c r="AQ309" i="1"/>
  <c r="AQ310" i="1"/>
  <c r="AQ311" i="1"/>
  <c r="AQ312" i="1"/>
  <c r="AQ313" i="1"/>
  <c r="AQ314" i="1"/>
  <c r="AQ315" i="1"/>
  <c r="AQ316" i="1"/>
  <c r="AQ317" i="1"/>
  <c r="AQ318" i="1"/>
  <c r="AQ319" i="1"/>
  <c r="AQ320" i="1"/>
  <c r="AQ321" i="1"/>
  <c r="AQ322" i="1"/>
  <c r="AQ323" i="1"/>
  <c r="AQ324" i="1"/>
  <c r="AQ325" i="1"/>
  <c r="AQ326" i="1"/>
  <c r="AQ327" i="1"/>
  <c r="AQ328" i="1"/>
  <c r="AQ329" i="1"/>
  <c r="AQ330" i="1"/>
  <c r="AQ331" i="1"/>
  <c r="AQ332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Q375" i="1"/>
  <c r="AQ376" i="1"/>
  <c r="AQ377" i="1"/>
  <c r="AQ378" i="1"/>
  <c r="AQ379" i="1"/>
  <c r="AQ380" i="1"/>
  <c r="AQ381" i="1"/>
  <c r="AQ382" i="1"/>
  <c r="AQ383" i="1"/>
  <c r="AQ384" i="1"/>
  <c r="AQ385" i="1"/>
  <c r="AQ386" i="1"/>
  <c r="AQ387" i="1"/>
  <c r="AQ388" i="1"/>
  <c r="AQ389" i="1"/>
  <c r="AQ390" i="1"/>
  <c r="AQ391" i="1"/>
  <c r="AQ392" i="1"/>
  <c r="AQ393" i="1"/>
  <c r="AQ394" i="1"/>
  <c r="AQ395" i="1"/>
  <c r="AQ396" i="1"/>
  <c r="AQ397" i="1"/>
  <c r="AQ398" i="1"/>
  <c r="AQ399" i="1"/>
  <c r="AQ400" i="1"/>
  <c r="AQ401" i="1"/>
  <c r="AQ402" i="1"/>
  <c r="AQ403" i="1"/>
  <c r="AQ404" i="1"/>
  <c r="AQ405" i="1"/>
  <c r="AQ406" i="1"/>
  <c r="AQ407" i="1"/>
  <c r="AQ408" i="1"/>
  <c r="AQ409" i="1"/>
  <c r="AQ410" i="1"/>
  <c r="AQ411" i="1"/>
  <c r="AQ412" i="1"/>
  <c r="AQ413" i="1"/>
  <c r="AQ414" i="1"/>
  <c r="AQ415" i="1"/>
  <c r="AQ416" i="1"/>
  <c r="AQ417" i="1"/>
  <c r="AQ418" i="1"/>
  <c r="AQ419" i="1"/>
  <c r="AQ420" i="1"/>
  <c r="AQ421" i="1"/>
  <c r="AQ422" i="1"/>
  <c r="AQ423" i="1"/>
  <c r="AQ424" i="1"/>
  <c r="AQ425" i="1"/>
  <c r="AQ426" i="1"/>
  <c r="AQ427" i="1"/>
  <c r="AQ428" i="1"/>
  <c r="AQ429" i="1"/>
  <c r="AQ430" i="1"/>
  <c r="AQ431" i="1"/>
  <c r="AQ432" i="1"/>
  <c r="AQ433" i="1"/>
  <c r="AQ434" i="1"/>
  <c r="AQ435" i="1"/>
  <c r="AQ436" i="1"/>
  <c r="AQ437" i="1"/>
  <c r="AQ438" i="1"/>
  <c r="AQ439" i="1"/>
  <c r="AQ440" i="1"/>
  <c r="AQ441" i="1"/>
  <c r="AQ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S283" i="1"/>
  <c r="AS284" i="1"/>
  <c r="AS285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S314" i="1"/>
  <c r="AS315" i="1"/>
  <c r="AS316" i="1"/>
  <c r="AS317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S393" i="1"/>
  <c r="AS394" i="1"/>
  <c r="AS395" i="1"/>
  <c r="AS396" i="1"/>
  <c r="AS397" i="1"/>
  <c r="AS398" i="1"/>
  <c r="AS399" i="1"/>
  <c r="AS400" i="1"/>
  <c r="AS401" i="1"/>
  <c r="AS402" i="1"/>
  <c r="AS403" i="1"/>
  <c r="AS404" i="1"/>
  <c r="AS405" i="1"/>
  <c r="AS406" i="1"/>
  <c r="AS407" i="1"/>
  <c r="AS408" i="1"/>
  <c r="AS409" i="1"/>
  <c r="AS410" i="1"/>
  <c r="AS411" i="1"/>
  <c r="AS412" i="1"/>
  <c r="AS413" i="1"/>
  <c r="AS414" i="1"/>
  <c r="AS415" i="1"/>
  <c r="AS416" i="1"/>
  <c r="AS417" i="1"/>
  <c r="AS418" i="1"/>
  <c r="AS419" i="1"/>
  <c r="AS420" i="1"/>
  <c r="AS421" i="1"/>
  <c r="AS422" i="1"/>
  <c r="AS423" i="1"/>
  <c r="AS424" i="1"/>
  <c r="AS425" i="1"/>
  <c r="AS426" i="1"/>
  <c r="AS427" i="1"/>
  <c r="AS428" i="1"/>
  <c r="AS429" i="1"/>
  <c r="AS430" i="1"/>
  <c r="AS431" i="1"/>
  <c r="AS432" i="1"/>
  <c r="AS433" i="1"/>
  <c r="AS434" i="1"/>
  <c r="AS435" i="1"/>
  <c r="AS436" i="1"/>
  <c r="AS437" i="1"/>
  <c r="AS438" i="1"/>
  <c r="AS439" i="1"/>
  <c r="AS440" i="1"/>
  <c r="AS441" i="1"/>
  <c r="AS77" i="1"/>
  <c r="P44" i="1" l="1"/>
  <c r="H53" i="1"/>
  <c r="J370" i="7" l="1"/>
  <c r="I370" i="7"/>
  <c r="B18" i="7"/>
  <c r="B19" i="7" l="1"/>
  <c r="A16" i="7"/>
  <c r="B17" i="7"/>
  <c r="K6" i="7" l="1"/>
  <c r="K8" i="7"/>
  <c r="K10" i="7"/>
  <c r="K12" i="7"/>
  <c r="K14" i="7"/>
  <c r="K16" i="7"/>
  <c r="K18" i="7"/>
  <c r="K20" i="7"/>
  <c r="K22" i="7"/>
  <c r="K24" i="7"/>
  <c r="K26" i="7"/>
  <c r="K28" i="7"/>
  <c r="K30" i="7"/>
  <c r="K32" i="7"/>
  <c r="K34" i="7"/>
  <c r="K36" i="7"/>
  <c r="K38" i="7"/>
  <c r="K40" i="7"/>
  <c r="K42" i="7"/>
  <c r="K44" i="7"/>
  <c r="K46" i="7"/>
  <c r="K48" i="7"/>
  <c r="K50" i="7"/>
  <c r="K52" i="7"/>
  <c r="K54" i="7"/>
  <c r="K56" i="7"/>
  <c r="K58" i="7"/>
  <c r="K60" i="7"/>
  <c r="K62" i="7"/>
  <c r="K64" i="7"/>
  <c r="K66" i="7"/>
  <c r="K68" i="7"/>
  <c r="K70" i="7"/>
  <c r="K72" i="7"/>
  <c r="K74" i="7"/>
  <c r="K76" i="7"/>
  <c r="K78" i="7"/>
  <c r="K80" i="7"/>
  <c r="K82" i="7"/>
  <c r="K84" i="7"/>
  <c r="K86" i="7"/>
  <c r="K88" i="7"/>
  <c r="K90" i="7"/>
  <c r="K92" i="7"/>
  <c r="K94" i="7"/>
  <c r="K96" i="7"/>
  <c r="K98" i="7"/>
  <c r="K100" i="7"/>
  <c r="K102" i="7"/>
  <c r="K104" i="7"/>
  <c r="K106" i="7"/>
  <c r="K108" i="7"/>
  <c r="K110" i="7"/>
  <c r="K112" i="7"/>
  <c r="K114" i="7"/>
  <c r="K116" i="7"/>
  <c r="K118" i="7"/>
  <c r="K120" i="7"/>
  <c r="K122" i="7"/>
  <c r="K124" i="7"/>
  <c r="K126" i="7"/>
  <c r="K128" i="7"/>
  <c r="K130" i="7"/>
  <c r="K132" i="7"/>
  <c r="K134" i="7"/>
  <c r="K136" i="7"/>
  <c r="K138" i="7"/>
  <c r="K140" i="7"/>
  <c r="K142" i="7"/>
  <c r="K144" i="7"/>
  <c r="K146" i="7"/>
  <c r="K148" i="7"/>
  <c r="K150" i="7"/>
  <c r="K152" i="7"/>
  <c r="K154" i="7"/>
  <c r="K156" i="7"/>
  <c r="K158" i="7"/>
  <c r="K160" i="7"/>
  <c r="K162" i="7"/>
  <c r="K164" i="7"/>
  <c r="K166" i="7"/>
  <c r="K168" i="7"/>
  <c r="K170" i="7"/>
  <c r="K172" i="7"/>
  <c r="K174" i="7"/>
  <c r="K7" i="7"/>
  <c r="K9" i="7"/>
  <c r="K11" i="7"/>
  <c r="K13" i="7"/>
  <c r="K15" i="7"/>
  <c r="K17" i="7"/>
  <c r="K19" i="7"/>
  <c r="K21" i="7"/>
  <c r="K23" i="7"/>
  <c r="K25" i="7"/>
  <c r="K27" i="7"/>
  <c r="K29" i="7"/>
  <c r="K31" i="7"/>
  <c r="K33" i="7"/>
  <c r="K35" i="7"/>
  <c r="K37" i="7"/>
  <c r="K39" i="7"/>
  <c r="K41" i="7"/>
  <c r="K43" i="7"/>
  <c r="K45" i="7"/>
  <c r="K47" i="7"/>
  <c r="K49" i="7"/>
  <c r="K51" i="7"/>
  <c r="K53" i="7"/>
  <c r="K55" i="7"/>
  <c r="K57" i="7"/>
  <c r="K59" i="7"/>
  <c r="K61" i="7"/>
  <c r="K63" i="7"/>
  <c r="K65" i="7"/>
  <c r="K67" i="7"/>
  <c r="K69" i="7"/>
  <c r="K71" i="7"/>
  <c r="K73" i="7"/>
  <c r="K75" i="7"/>
  <c r="K77" i="7"/>
  <c r="K79" i="7"/>
  <c r="K81" i="7"/>
  <c r="K83" i="7"/>
  <c r="K85" i="7"/>
  <c r="K87" i="7"/>
  <c r="K89" i="7"/>
  <c r="K91" i="7"/>
  <c r="K93" i="7"/>
  <c r="K95" i="7"/>
  <c r="K97" i="7"/>
  <c r="K99" i="7"/>
  <c r="K101" i="7"/>
  <c r="K103" i="7"/>
  <c r="K105" i="7"/>
  <c r="K107" i="7"/>
  <c r="K109" i="7"/>
  <c r="K111" i="7"/>
  <c r="K113" i="7"/>
  <c r="K115" i="7"/>
  <c r="K117" i="7"/>
  <c r="K119" i="7"/>
  <c r="K121" i="7"/>
  <c r="K123" i="7"/>
  <c r="K125" i="7"/>
  <c r="K127" i="7"/>
  <c r="K129" i="7"/>
  <c r="K131" i="7"/>
  <c r="K133" i="7"/>
  <c r="K135" i="7"/>
  <c r="K137" i="7"/>
  <c r="K139" i="7"/>
  <c r="K141" i="7"/>
  <c r="K143" i="7"/>
  <c r="K145" i="7"/>
  <c r="K147" i="7"/>
  <c r="K149" i="7"/>
  <c r="K151" i="7"/>
  <c r="K153" i="7"/>
  <c r="K155" i="7"/>
  <c r="K157" i="7"/>
  <c r="K159" i="7"/>
  <c r="K161" i="7"/>
  <c r="K163" i="7"/>
  <c r="K165" i="7"/>
  <c r="K167" i="7"/>
  <c r="K169" i="7"/>
  <c r="K171" i="7"/>
  <c r="K173" i="7"/>
  <c r="K175" i="7"/>
  <c r="L9" i="7"/>
  <c r="L13" i="7"/>
  <c r="L17" i="7"/>
  <c r="L21" i="7"/>
  <c r="L25" i="7"/>
  <c r="L29" i="7"/>
  <c r="L33" i="7"/>
  <c r="L37" i="7"/>
  <c r="L41" i="7"/>
  <c r="L45" i="7"/>
  <c r="L49" i="7"/>
  <c r="L53" i="7"/>
  <c r="L57" i="7"/>
  <c r="L61" i="7"/>
  <c r="L65" i="7"/>
  <c r="L69" i="7"/>
  <c r="L73" i="7"/>
  <c r="L77" i="7"/>
  <c r="L81" i="7"/>
  <c r="L85" i="7"/>
  <c r="L89" i="7"/>
  <c r="L97" i="7"/>
  <c r="L101" i="7"/>
  <c r="L105" i="7"/>
  <c r="L109" i="7"/>
  <c r="L113" i="7"/>
  <c r="L117" i="7"/>
  <c r="L121" i="7"/>
  <c r="L129" i="7"/>
  <c r="L133" i="7"/>
  <c r="L141" i="7"/>
  <c r="L149" i="7"/>
  <c r="L157" i="7"/>
  <c r="L165" i="7"/>
  <c r="L169" i="7"/>
  <c r="L176" i="7"/>
  <c r="L180" i="7"/>
  <c r="L184" i="7"/>
  <c r="L188" i="7"/>
  <c r="L190" i="7"/>
  <c r="L194" i="7"/>
  <c r="L196" i="7"/>
  <c r="L202" i="7"/>
  <c r="L206" i="7"/>
  <c r="L208" i="7"/>
  <c r="L212" i="7"/>
  <c r="L216" i="7"/>
  <c r="L220" i="7"/>
  <c r="L224" i="7"/>
  <c r="L226" i="7"/>
  <c r="L6" i="7"/>
  <c r="L10" i="7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98" i="7"/>
  <c r="L102" i="7"/>
  <c r="L106" i="7"/>
  <c r="L110" i="7"/>
  <c r="L114" i="7"/>
  <c r="L118" i="7"/>
  <c r="L122" i="7"/>
  <c r="L126" i="7"/>
  <c r="L130" i="7"/>
  <c r="L134" i="7"/>
  <c r="L138" i="7"/>
  <c r="L142" i="7"/>
  <c r="L146" i="7"/>
  <c r="L150" i="7"/>
  <c r="L154" i="7"/>
  <c r="L158" i="7"/>
  <c r="L162" i="7"/>
  <c r="L166" i="7"/>
  <c r="L170" i="7"/>
  <c r="L174" i="7"/>
  <c r="K177" i="7"/>
  <c r="K179" i="7"/>
  <c r="K181" i="7"/>
  <c r="K183" i="7"/>
  <c r="K185" i="7"/>
  <c r="K187" i="7"/>
  <c r="K189" i="7"/>
  <c r="K191" i="7"/>
  <c r="K193" i="7"/>
  <c r="K195" i="7"/>
  <c r="K197" i="7"/>
  <c r="K199" i="7"/>
  <c r="K201" i="7"/>
  <c r="K203" i="7"/>
  <c r="K205" i="7"/>
  <c r="K207" i="7"/>
  <c r="K209" i="7"/>
  <c r="K211" i="7"/>
  <c r="K213" i="7"/>
  <c r="K215" i="7"/>
  <c r="K217" i="7"/>
  <c r="K219" i="7"/>
  <c r="K221" i="7"/>
  <c r="K223" i="7"/>
  <c r="K225" i="7"/>
  <c r="K227" i="7"/>
  <c r="K229" i="7"/>
  <c r="K231" i="7"/>
  <c r="K233" i="7"/>
  <c r="K235" i="7"/>
  <c r="K237" i="7"/>
  <c r="K239" i="7"/>
  <c r="K241" i="7"/>
  <c r="K243" i="7"/>
  <c r="K245" i="7"/>
  <c r="K247" i="7"/>
  <c r="K249" i="7"/>
  <c r="K251" i="7"/>
  <c r="K253" i="7"/>
  <c r="K255" i="7"/>
  <c r="K257" i="7"/>
  <c r="K259" i="7"/>
  <c r="K261" i="7"/>
  <c r="K263" i="7"/>
  <c r="K265" i="7"/>
  <c r="K267" i="7"/>
  <c r="K269" i="7"/>
  <c r="K271" i="7"/>
  <c r="K273" i="7"/>
  <c r="K275" i="7"/>
  <c r="K277" i="7"/>
  <c r="K279" i="7"/>
  <c r="K281" i="7"/>
  <c r="K283" i="7"/>
  <c r="K285" i="7"/>
  <c r="K287" i="7"/>
  <c r="K289" i="7"/>
  <c r="K291" i="7"/>
  <c r="K293" i="7"/>
  <c r="K295" i="7"/>
  <c r="K297" i="7"/>
  <c r="K299" i="7"/>
  <c r="K301" i="7"/>
  <c r="K303" i="7"/>
  <c r="K305" i="7"/>
  <c r="K307" i="7"/>
  <c r="K309" i="7"/>
  <c r="K311" i="7"/>
  <c r="K313" i="7"/>
  <c r="K315" i="7"/>
  <c r="K317" i="7"/>
  <c r="K319" i="7"/>
  <c r="K321" i="7"/>
  <c r="K323" i="7"/>
  <c r="K325" i="7"/>
  <c r="K327" i="7"/>
  <c r="K329" i="7"/>
  <c r="K331" i="7"/>
  <c r="K333" i="7"/>
  <c r="K335" i="7"/>
  <c r="K337" i="7"/>
  <c r="K339" i="7"/>
  <c r="K341" i="7"/>
  <c r="K343" i="7"/>
  <c r="K345" i="7"/>
  <c r="K347" i="7"/>
  <c r="K349" i="7"/>
  <c r="K351" i="7"/>
  <c r="K353" i="7"/>
  <c r="K355" i="7"/>
  <c r="K357" i="7"/>
  <c r="K359" i="7"/>
  <c r="K361" i="7"/>
  <c r="K363" i="7"/>
  <c r="K365" i="7"/>
  <c r="K367" i="7"/>
  <c r="K369" i="7"/>
  <c r="L107" i="7"/>
  <c r="L131" i="7"/>
  <c r="L139" i="7"/>
  <c r="L147" i="7"/>
  <c r="L155" i="7"/>
  <c r="L159" i="7"/>
  <c r="L167" i="7"/>
  <c r="L171" i="7"/>
  <c r="L177" i="7"/>
  <c r="L179" i="7"/>
  <c r="L183" i="7"/>
  <c r="L185" i="7"/>
  <c r="L189" i="7"/>
  <c r="L191" i="7"/>
  <c r="L195" i="7"/>
  <c r="L197" i="7"/>
  <c r="L201" i="7"/>
  <c r="L203" i="7"/>
  <c r="L207" i="7"/>
  <c r="L211" i="7"/>
  <c r="L213" i="7"/>
  <c r="L217" i="7"/>
  <c r="L219" i="7"/>
  <c r="L223" i="7"/>
  <c r="L227" i="7"/>
  <c r="L229" i="7"/>
  <c r="L233" i="7"/>
  <c r="L235" i="7"/>
  <c r="L239" i="7"/>
  <c r="L241" i="7"/>
  <c r="L7" i="7"/>
  <c r="L11" i="7"/>
  <c r="L15" i="7"/>
  <c r="L19" i="7"/>
  <c r="L23" i="7"/>
  <c r="L27" i="7"/>
  <c r="L31" i="7"/>
  <c r="L35" i="7"/>
  <c r="L39" i="7"/>
  <c r="L43" i="7"/>
  <c r="L47" i="7"/>
  <c r="L51" i="7"/>
  <c r="L55" i="7"/>
  <c r="L59" i="7"/>
  <c r="L63" i="7"/>
  <c r="L67" i="7"/>
  <c r="L71" i="7"/>
  <c r="L75" i="7"/>
  <c r="L79" i="7"/>
  <c r="L83" i="7"/>
  <c r="L87" i="7"/>
  <c r="L91" i="7"/>
  <c r="L95" i="7"/>
  <c r="L99" i="7"/>
  <c r="L103" i="7"/>
  <c r="L111" i="7"/>
  <c r="L115" i="7"/>
  <c r="L119" i="7"/>
  <c r="L123" i="7"/>
  <c r="L127" i="7"/>
  <c r="L135" i="7"/>
  <c r="L143" i="7"/>
  <c r="L151" i="7"/>
  <c r="L163" i="7"/>
  <c r="L175" i="7"/>
  <c r="L181" i="7"/>
  <c r="L187" i="7"/>
  <c r="L193" i="7"/>
  <c r="L199" i="7"/>
  <c r="L205" i="7"/>
  <c r="L209" i="7"/>
  <c r="L215" i="7"/>
  <c r="L221" i="7"/>
  <c r="L225" i="7"/>
  <c r="L231" i="7"/>
  <c r="L237" i="7"/>
  <c r="L243" i="7"/>
  <c r="L8" i="7"/>
  <c r="L12" i="7"/>
  <c r="L16" i="7"/>
  <c r="L20" i="7"/>
  <c r="L24" i="7"/>
  <c r="L28" i="7"/>
  <c r="L32" i="7"/>
  <c r="L36" i="7"/>
  <c r="L40" i="7"/>
  <c r="L44" i="7"/>
  <c r="L48" i="7"/>
  <c r="L52" i="7"/>
  <c r="L56" i="7"/>
  <c r="L60" i="7"/>
  <c r="L64" i="7"/>
  <c r="L68" i="7"/>
  <c r="L72" i="7"/>
  <c r="L76" i="7"/>
  <c r="L80" i="7"/>
  <c r="L84" i="7"/>
  <c r="L88" i="7"/>
  <c r="L92" i="7"/>
  <c r="L96" i="7"/>
  <c r="L100" i="7"/>
  <c r="L104" i="7"/>
  <c r="L108" i="7"/>
  <c r="L112" i="7"/>
  <c r="L116" i="7"/>
  <c r="L120" i="7"/>
  <c r="L124" i="7"/>
  <c r="L128" i="7"/>
  <c r="L132" i="7"/>
  <c r="L136" i="7"/>
  <c r="L140" i="7"/>
  <c r="L144" i="7"/>
  <c r="L148" i="7"/>
  <c r="L152" i="7"/>
  <c r="L156" i="7"/>
  <c r="L160" i="7"/>
  <c r="L164" i="7"/>
  <c r="L168" i="7"/>
  <c r="L172" i="7"/>
  <c r="K176" i="7"/>
  <c r="K178" i="7"/>
  <c r="K180" i="7"/>
  <c r="K182" i="7"/>
  <c r="K184" i="7"/>
  <c r="K186" i="7"/>
  <c r="K188" i="7"/>
  <c r="K190" i="7"/>
  <c r="K192" i="7"/>
  <c r="K194" i="7"/>
  <c r="K196" i="7"/>
  <c r="K198" i="7"/>
  <c r="K200" i="7"/>
  <c r="K202" i="7"/>
  <c r="K204" i="7"/>
  <c r="K206" i="7"/>
  <c r="K208" i="7"/>
  <c r="K210" i="7"/>
  <c r="K212" i="7"/>
  <c r="K214" i="7"/>
  <c r="K216" i="7"/>
  <c r="K218" i="7"/>
  <c r="K220" i="7"/>
  <c r="K222" i="7"/>
  <c r="K224" i="7"/>
  <c r="K226" i="7"/>
  <c r="K228" i="7"/>
  <c r="K230" i="7"/>
  <c r="K232" i="7"/>
  <c r="K234" i="7"/>
  <c r="K236" i="7"/>
  <c r="K238" i="7"/>
  <c r="K240" i="7"/>
  <c r="K242" i="7"/>
  <c r="K244" i="7"/>
  <c r="K246" i="7"/>
  <c r="K248" i="7"/>
  <c r="K250" i="7"/>
  <c r="K252" i="7"/>
  <c r="K254" i="7"/>
  <c r="K256" i="7"/>
  <c r="K258" i="7"/>
  <c r="K260" i="7"/>
  <c r="K262" i="7"/>
  <c r="K264" i="7"/>
  <c r="K266" i="7"/>
  <c r="K268" i="7"/>
  <c r="K270" i="7"/>
  <c r="K272" i="7"/>
  <c r="K274" i="7"/>
  <c r="K276" i="7"/>
  <c r="K278" i="7"/>
  <c r="K280" i="7"/>
  <c r="K282" i="7"/>
  <c r="K284" i="7"/>
  <c r="K286" i="7"/>
  <c r="K288" i="7"/>
  <c r="K290" i="7"/>
  <c r="B6" i="7" s="1"/>
  <c r="B22" i="7" s="1"/>
  <c r="B23" i="7" s="1"/>
  <c r="K292" i="7"/>
  <c r="K294" i="7"/>
  <c r="K296" i="7"/>
  <c r="K298" i="7"/>
  <c r="K300" i="7"/>
  <c r="K302" i="7"/>
  <c r="K304" i="7"/>
  <c r="K306" i="7"/>
  <c r="K308" i="7"/>
  <c r="K310" i="7"/>
  <c r="K312" i="7"/>
  <c r="K314" i="7"/>
  <c r="K316" i="7"/>
  <c r="K318" i="7"/>
  <c r="K320" i="7"/>
  <c r="K322" i="7"/>
  <c r="K324" i="7"/>
  <c r="K326" i="7"/>
  <c r="K328" i="7"/>
  <c r="K330" i="7"/>
  <c r="K332" i="7"/>
  <c r="K334" i="7"/>
  <c r="K336" i="7"/>
  <c r="K338" i="7"/>
  <c r="K340" i="7"/>
  <c r="K342" i="7"/>
  <c r="K344" i="7"/>
  <c r="K346" i="7"/>
  <c r="K348" i="7"/>
  <c r="K350" i="7"/>
  <c r="K352" i="7"/>
  <c r="K354" i="7"/>
  <c r="K356" i="7"/>
  <c r="K358" i="7"/>
  <c r="K360" i="7"/>
  <c r="K362" i="7"/>
  <c r="K364" i="7"/>
  <c r="K366" i="7"/>
  <c r="K368" i="7"/>
  <c r="L5" i="7"/>
  <c r="L93" i="7"/>
  <c r="L125" i="7"/>
  <c r="L137" i="7"/>
  <c r="L145" i="7"/>
  <c r="L153" i="7"/>
  <c r="L161" i="7"/>
  <c r="L173" i="7"/>
  <c r="L178" i="7"/>
  <c r="L182" i="7"/>
  <c r="L186" i="7"/>
  <c r="L192" i="7"/>
  <c r="L198" i="7"/>
  <c r="L200" i="7"/>
  <c r="L204" i="7"/>
  <c r="L210" i="7"/>
  <c r="L214" i="7"/>
  <c r="L218" i="7"/>
  <c r="L222" i="7"/>
  <c r="L228" i="7"/>
  <c r="L236" i="7"/>
  <c r="L244" i="7"/>
  <c r="L248" i="7"/>
  <c r="L252" i="7"/>
  <c r="L256" i="7"/>
  <c r="L260" i="7"/>
  <c r="L264" i="7"/>
  <c r="L268" i="7"/>
  <c r="L272" i="7"/>
  <c r="L276" i="7"/>
  <c r="L280" i="7"/>
  <c r="L284" i="7"/>
  <c r="L288" i="7"/>
  <c r="L292" i="7"/>
  <c r="L296" i="7"/>
  <c r="L300" i="7"/>
  <c r="L304" i="7"/>
  <c r="L308" i="7"/>
  <c r="L312" i="7"/>
  <c r="L316" i="7"/>
  <c r="L320" i="7"/>
  <c r="L324" i="7"/>
  <c r="L328" i="7"/>
  <c r="L332" i="7"/>
  <c r="L336" i="7"/>
  <c r="L340" i="7"/>
  <c r="L344" i="7"/>
  <c r="L348" i="7"/>
  <c r="L352" i="7"/>
  <c r="L356" i="7"/>
  <c r="L360" i="7"/>
  <c r="L364" i="7"/>
  <c r="L368" i="7"/>
  <c r="L346" i="7"/>
  <c r="L362" i="7"/>
  <c r="L230" i="7"/>
  <c r="L238" i="7"/>
  <c r="L245" i="7"/>
  <c r="L249" i="7"/>
  <c r="L253" i="7"/>
  <c r="L257" i="7"/>
  <c r="L261" i="7"/>
  <c r="L265" i="7"/>
  <c r="L269" i="7"/>
  <c r="L273" i="7"/>
  <c r="L277" i="7"/>
  <c r="L281" i="7"/>
  <c r="L285" i="7"/>
  <c r="L289" i="7"/>
  <c r="L293" i="7"/>
  <c r="L297" i="7"/>
  <c r="L301" i="7"/>
  <c r="L305" i="7"/>
  <c r="L309" i="7"/>
  <c r="L313" i="7"/>
  <c r="L317" i="7"/>
  <c r="L321" i="7"/>
  <c r="L325" i="7"/>
  <c r="L329" i="7"/>
  <c r="L333" i="7"/>
  <c r="L337" i="7"/>
  <c r="L341" i="7"/>
  <c r="L345" i="7"/>
  <c r="L349" i="7"/>
  <c r="L353" i="7"/>
  <c r="L357" i="7"/>
  <c r="L361" i="7"/>
  <c r="L365" i="7"/>
  <c r="L369" i="7"/>
  <c r="L326" i="7"/>
  <c r="L334" i="7"/>
  <c r="L338" i="7"/>
  <c r="L350" i="7"/>
  <c r="L358" i="7"/>
  <c r="L366" i="7"/>
  <c r="L232" i="7"/>
  <c r="L240" i="7"/>
  <c r="L246" i="7"/>
  <c r="L250" i="7"/>
  <c r="L254" i="7"/>
  <c r="L258" i="7"/>
  <c r="L262" i="7"/>
  <c r="L266" i="7"/>
  <c r="L270" i="7"/>
  <c r="L274" i="7"/>
  <c r="L278" i="7"/>
  <c r="L282" i="7"/>
  <c r="L286" i="7"/>
  <c r="L290" i="7"/>
  <c r="L294" i="7"/>
  <c r="L298" i="7"/>
  <c r="L302" i="7"/>
  <c r="L306" i="7"/>
  <c r="L310" i="7"/>
  <c r="L314" i="7"/>
  <c r="L318" i="7"/>
  <c r="L322" i="7"/>
  <c r="L330" i="7"/>
  <c r="L342" i="7"/>
  <c r="L354" i="7"/>
  <c r="K5" i="7"/>
  <c r="L234" i="7"/>
  <c r="L242" i="7"/>
  <c r="L247" i="7"/>
  <c r="L251" i="7"/>
  <c r="L255" i="7"/>
  <c r="L259" i="7"/>
  <c r="L263" i="7"/>
  <c r="L267" i="7"/>
  <c r="L271" i="7"/>
  <c r="L275" i="7"/>
  <c r="L279" i="7"/>
  <c r="L283" i="7"/>
  <c r="L287" i="7"/>
  <c r="L291" i="7"/>
  <c r="B7" i="7" s="1"/>
  <c r="L295" i="7"/>
  <c r="L299" i="7"/>
  <c r="L303" i="7"/>
  <c r="L307" i="7"/>
  <c r="L311" i="7"/>
  <c r="L315" i="7"/>
  <c r="L319" i="7"/>
  <c r="L323" i="7"/>
  <c r="L327" i="7"/>
  <c r="L331" i="7"/>
  <c r="L335" i="7"/>
  <c r="L339" i="7"/>
  <c r="L343" i="7"/>
  <c r="L347" i="7"/>
  <c r="L351" i="7"/>
  <c r="L355" i="7"/>
  <c r="L359" i="7"/>
  <c r="L363" i="7"/>
  <c r="L367" i="7"/>
  <c r="B20" i="7"/>
  <c r="B21" i="7" s="1"/>
  <c r="N263" i="7" l="1"/>
  <c r="N247" i="7"/>
  <c r="N270" i="7"/>
  <c r="N254" i="7"/>
  <c r="N232" i="7"/>
  <c r="K370" i="7"/>
  <c r="N269" i="7"/>
  <c r="N253" i="7"/>
  <c r="N230" i="7"/>
  <c r="N268" i="7"/>
  <c r="N252" i="7"/>
  <c r="N228" i="7"/>
  <c r="N210" i="7"/>
  <c r="N192" i="7"/>
  <c r="N173" i="7"/>
  <c r="N137" i="7"/>
  <c r="N160" i="7"/>
  <c r="N144" i="7"/>
  <c r="N128" i="7"/>
  <c r="N112" i="7"/>
  <c r="N96" i="7"/>
  <c r="N80" i="7"/>
  <c r="N64" i="7"/>
  <c r="N48" i="7"/>
  <c r="N32" i="7"/>
  <c r="N16" i="7"/>
  <c r="N237" i="7"/>
  <c r="N215" i="7"/>
  <c r="N193" i="7"/>
  <c r="N163" i="7"/>
  <c r="N127" i="7"/>
  <c r="N111" i="7"/>
  <c r="N91" i="7"/>
  <c r="N75" i="7"/>
  <c r="N59" i="7"/>
  <c r="N43" i="7"/>
  <c r="N27" i="7"/>
  <c r="N11" i="7"/>
  <c r="N235" i="7"/>
  <c r="N223" i="7"/>
  <c r="N211" i="7"/>
  <c r="N197" i="7"/>
  <c r="N185" i="7"/>
  <c r="N171" i="7"/>
  <c r="N147" i="7"/>
  <c r="N162" i="7"/>
  <c r="N146" i="7"/>
  <c r="N130" i="7"/>
  <c r="N114" i="7"/>
  <c r="N98" i="7"/>
  <c r="N82" i="7"/>
  <c r="N66" i="7"/>
  <c r="N50" i="7"/>
  <c r="N34" i="7"/>
  <c r="N18" i="7"/>
  <c r="N226" i="7"/>
  <c r="N212" i="7"/>
  <c r="N196" i="7"/>
  <c r="N184" i="7"/>
  <c r="N165" i="7"/>
  <c r="N133" i="7"/>
  <c r="N113" i="7"/>
  <c r="N97" i="7"/>
  <c r="N77" i="7"/>
  <c r="N61" i="7"/>
  <c r="N45" i="7"/>
  <c r="N29" i="7"/>
  <c r="N13" i="7"/>
  <c r="N275" i="7"/>
  <c r="N259" i="7"/>
  <c r="N242" i="7"/>
  <c r="N266" i="7"/>
  <c r="N250" i="7"/>
  <c r="N265" i="7"/>
  <c r="N249" i="7"/>
  <c r="N264" i="7"/>
  <c r="N248" i="7"/>
  <c r="N222" i="7"/>
  <c r="N204" i="7"/>
  <c r="N186" i="7"/>
  <c r="N161" i="7"/>
  <c r="N125" i="7"/>
  <c r="N172" i="7"/>
  <c r="N156" i="7"/>
  <c r="N140" i="7"/>
  <c r="N124" i="7"/>
  <c r="N108" i="7"/>
  <c r="N92" i="7"/>
  <c r="N76" i="7"/>
  <c r="N60" i="7"/>
  <c r="N44" i="7"/>
  <c r="N28" i="7"/>
  <c r="N12" i="7"/>
  <c r="N231" i="7"/>
  <c r="N209" i="7"/>
  <c r="N187" i="7"/>
  <c r="N151" i="7"/>
  <c r="N123" i="7"/>
  <c r="N103" i="7"/>
  <c r="N87" i="7"/>
  <c r="N71" i="7"/>
  <c r="N55" i="7"/>
  <c r="N39" i="7"/>
  <c r="N23" i="7"/>
  <c r="N7" i="7"/>
  <c r="N233" i="7"/>
  <c r="N219" i="7"/>
  <c r="N207" i="7"/>
  <c r="N195" i="7"/>
  <c r="N183" i="7"/>
  <c r="N167" i="7"/>
  <c r="N139" i="7"/>
  <c r="N174" i="7"/>
  <c r="N158" i="7"/>
  <c r="N142" i="7"/>
  <c r="N126" i="7"/>
  <c r="N110" i="7"/>
  <c r="N94" i="7"/>
  <c r="N78" i="7"/>
  <c r="N62" i="7"/>
  <c r="N46" i="7"/>
  <c r="N30" i="7"/>
  <c r="N14" i="7"/>
  <c r="N224" i="7"/>
  <c r="N208" i="7"/>
  <c r="N194" i="7"/>
  <c r="N180" i="7"/>
  <c r="N157" i="7"/>
  <c r="N129" i="7"/>
  <c r="N109" i="7"/>
  <c r="N89" i="7"/>
  <c r="N73" i="7"/>
  <c r="N57" i="7"/>
  <c r="N41" i="7"/>
  <c r="N25" i="7"/>
  <c r="N9" i="7"/>
  <c r="N271" i="7"/>
  <c r="N255" i="7"/>
  <c r="N234" i="7"/>
  <c r="N278" i="7"/>
  <c r="N262" i="7"/>
  <c r="N246" i="7"/>
  <c r="N277" i="7"/>
  <c r="N261" i="7"/>
  <c r="N245" i="7"/>
  <c r="N276" i="7"/>
  <c r="N260" i="7"/>
  <c r="N244" i="7"/>
  <c r="N218" i="7"/>
  <c r="N200" i="7"/>
  <c r="N182" i="7"/>
  <c r="N153" i="7"/>
  <c r="N93" i="7"/>
  <c r="N168" i="7"/>
  <c r="N152" i="7"/>
  <c r="N136" i="7"/>
  <c r="N120" i="7"/>
  <c r="N104" i="7"/>
  <c r="N88" i="7"/>
  <c r="N72" i="7"/>
  <c r="N56" i="7"/>
  <c r="N40" i="7"/>
  <c r="N24" i="7"/>
  <c r="N8" i="7"/>
  <c r="N225" i="7"/>
  <c r="N205" i="7"/>
  <c r="N181" i="7"/>
  <c r="N143" i="7"/>
  <c r="N119" i="7"/>
  <c r="N99" i="7"/>
  <c r="N83" i="7"/>
  <c r="N67" i="7"/>
  <c r="N51" i="7"/>
  <c r="N35" i="7"/>
  <c r="N19" i="7"/>
  <c r="N241" i="7"/>
  <c r="N229" i="7"/>
  <c r="N217" i="7"/>
  <c r="N203" i="7"/>
  <c r="N191" i="7"/>
  <c r="N179" i="7"/>
  <c r="N159" i="7"/>
  <c r="N131" i="7"/>
  <c r="N170" i="7"/>
  <c r="N154" i="7"/>
  <c r="N138" i="7"/>
  <c r="N122" i="7"/>
  <c r="N106" i="7"/>
  <c r="N90" i="7"/>
  <c r="N74" i="7"/>
  <c r="N58" i="7"/>
  <c r="N42" i="7"/>
  <c r="N26" i="7"/>
  <c r="N10" i="7"/>
  <c r="N220" i="7"/>
  <c r="N206" i="7"/>
  <c r="N190" i="7"/>
  <c r="N176" i="7"/>
  <c r="N149" i="7"/>
  <c r="N121" i="7"/>
  <c r="N105" i="7"/>
  <c r="N85" i="7"/>
  <c r="N69" i="7"/>
  <c r="N53" i="7"/>
  <c r="N37" i="7"/>
  <c r="N21" i="7"/>
  <c r="N267" i="7"/>
  <c r="N251" i="7"/>
  <c r="N274" i="7"/>
  <c r="N258" i="7"/>
  <c r="N240" i="7"/>
  <c r="N273" i="7"/>
  <c r="N257" i="7"/>
  <c r="N238" i="7"/>
  <c r="N272" i="7"/>
  <c r="N256" i="7"/>
  <c r="N236" i="7"/>
  <c r="N214" i="7"/>
  <c r="N198" i="7"/>
  <c r="N178" i="7"/>
  <c r="N145" i="7"/>
  <c r="N5" i="7"/>
  <c r="L370" i="7"/>
  <c r="N164" i="7"/>
  <c r="N148" i="7"/>
  <c r="N132" i="7"/>
  <c r="N116" i="7"/>
  <c r="N100" i="7"/>
  <c r="N84" i="7"/>
  <c r="N68" i="7"/>
  <c r="N52" i="7"/>
  <c r="N36" i="7"/>
  <c r="N20" i="7"/>
  <c r="N243" i="7"/>
  <c r="N221" i="7"/>
  <c r="N199" i="7"/>
  <c r="N175" i="7"/>
  <c r="N135" i="7"/>
  <c r="N115" i="7"/>
  <c r="N95" i="7"/>
  <c r="N79" i="7"/>
  <c r="N63" i="7"/>
  <c r="N47" i="7"/>
  <c r="N31" i="7"/>
  <c r="N15" i="7"/>
  <c r="N239" i="7"/>
  <c r="N227" i="7"/>
  <c r="N213" i="7"/>
  <c r="N201" i="7"/>
  <c r="N189" i="7"/>
  <c r="N177" i="7"/>
  <c r="N155" i="7"/>
  <c r="N107" i="7"/>
  <c r="N166" i="7"/>
  <c r="N150" i="7"/>
  <c r="N134" i="7"/>
  <c r="N118" i="7"/>
  <c r="N102" i="7"/>
  <c r="N86" i="7"/>
  <c r="N70" i="7"/>
  <c r="N54" i="7"/>
  <c r="N38" i="7"/>
  <c r="N22" i="7"/>
  <c r="N6" i="7"/>
  <c r="N216" i="7"/>
  <c r="N202" i="7"/>
  <c r="N188" i="7"/>
  <c r="N169" i="7"/>
  <c r="N141" i="7"/>
  <c r="N117" i="7"/>
  <c r="N101" i="7"/>
  <c r="N81" i="7"/>
  <c r="N65" i="7"/>
  <c r="N49" i="7"/>
  <c r="N33" i="7"/>
  <c r="N17" i="7"/>
  <c r="O442" i="1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5" i="3"/>
  <c r="AA52" i="1" l="1"/>
  <c r="AA55" i="1" s="1"/>
  <c r="F51" i="1" l="1"/>
  <c r="H51" i="1" s="1"/>
  <c r="H52" i="1"/>
  <c r="H47" i="1"/>
  <c r="U45" i="1" l="1"/>
  <c r="AD76" i="1"/>
  <c r="B10" i="1"/>
  <c r="B11" i="1" s="1"/>
  <c r="F62" i="1"/>
  <c r="F65" i="1" s="1"/>
  <c r="F61" i="1"/>
  <c r="F64" i="1" s="1"/>
  <c r="G40" i="1"/>
  <c r="F40" i="1" s="1"/>
  <c r="H40" i="1" s="1"/>
  <c r="D13" i="1"/>
  <c r="E13" i="1" s="1"/>
  <c r="H13" i="1" s="1"/>
  <c r="F39" i="1"/>
  <c r="H39" i="1" s="1"/>
  <c r="H41" i="1"/>
  <c r="H12" i="1"/>
  <c r="B12" i="1" l="1"/>
  <c r="B13" i="1" s="1"/>
  <c r="B16" i="1" s="1"/>
  <c r="Y76" i="1"/>
  <c r="W76" i="1"/>
  <c r="G39" i="1"/>
  <c r="F63" i="1"/>
  <c r="AP78" i="1" l="1"/>
  <c r="AP82" i="1"/>
  <c r="AP86" i="1"/>
  <c r="AP90" i="1"/>
  <c r="AP94" i="1"/>
  <c r="AP98" i="1"/>
  <c r="AP102" i="1"/>
  <c r="AP106" i="1"/>
  <c r="AP110" i="1"/>
  <c r="AP114" i="1"/>
  <c r="AP118" i="1"/>
  <c r="AP122" i="1"/>
  <c r="AP126" i="1"/>
  <c r="AP130" i="1"/>
  <c r="AP134" i="1"/>
  <c r="AP138" i="1"/>
  <c r="AP142" i="1"/>
  <c r="AP146" i="1"/>
  <c r="AP150" i="1"/>
  <c r="AP154" i="1"/>
  <c r="AP158" i="1"/>
  <c r="AP162" i="1"/>
  <c r="AP166" i="1"/>
  <c r="AP170" i="1"/>
  <c r="AP174" i="1"/>
  <c r="AP178" i="1"/>
  <c r="AP182" i="1"/>
  <c r="AP186" i="1"/>
  <c r="AP190" i="1"/>
  <c r="AP194" i="1"/>
  <c r="AP198" i="1"/>
  <c r="AP202" i="1"/>
  <c r="AP206" i="1"/>
  <c r="AP210" i="1"/>
  <c r="AP214" i="1"/>
  <c r="AP218" i="1"/>
  <c r="AP222" i="1"/>
  <c r="AP226" i="1"/>
  <c r="AP230" i="1"/>
  <c r="AP234" i="1"/>
  <c r="AP238" i="1"/>
  <c r="AP242" i="1"/>
  <c r="AP246" i="1"/>
  <c r="AP250" i="1"/>
  <c r="AP254" i="1"/>
  <c r="AP258" i="1"/>
  <c r="AP262" i="1"/>
  <c r="AP266" i="1"/>
  <c r="AP270" i="1"/>
  <c r="AP274" i="1"/>
  <c r="AP278" i="1"/>
  <c r="AP282" i="1"/>
  <c r="AP286" i="1"/>
  <c r="AP290" i="1"/>
  <c r="AP294" i="1"/>
  <c r="AP298" i="1"/>
  <c r="AP302" i="1"/>
  <c r="AP306" i="1"/>
  <c r="AP310" i="1"/>
  <c r="AP314" i="1"/>
  <c r="AP318" i="1"/>
  <c r="AP322" i="1"/>
  <c r="AP326" i="1"/>
  <c r="AP330" i="1"/>
  <c r="AP334" i="1"/>
  <c r="AP338" i="1"/>
  <c r="AP342" i="1"/>
  <c r="AP346" i="1"/>
  <c r="AP350" i="1"/>
  <c r="AP354" i="1"/>
  <c r="AP358" i="1"/>
  <c r="AP362" i="1"/>
  <c r="AP366" i="1"/>
  <c r="AP370" i="1"/>
  <c r="AP374" i="1"/>
  <c r="AP378" i="1"/>
  <c r="AP382" i="1"/>
  <c r="AP386" i="1"/>
  <c r="AP390" i="1"/>
  <c r="AP394" i="1"/>
  <c r="AP398" i="1"/>
  <c r="AP402" i="1"/>
  <c r="AP406" i="1"/>
  <c r="AP410" i="1"/>
  <c r="AP79" i="1"/>
  <c r="AP83" i="1"/>
  <c r="AP87" i="1"/>
  <c r="AP91" i="1"/>
  <c r="AP95" i="1"/>
  <c r="AP99" i="1"/>
  <c r="AP103" i="1"/>
  <c r="AP107" i="1"/>
  <c r="AP111" i="1"/>
  <c r="AP115" i="1"/>
  <c r="AP119" i="1"/>
  <c r="AP123" i="1"/>
  <c r="AP127" i="1"/>
  <c r="AP131" i="1"/>
  <c r="AP135" i="1"/>
  <c r="AP139" i="1"/>
  <c r="AP143" i="1"/>
  <c r="AP147" i="1"/>
  <c r="AP151" i="1"/>
  <c r="AP155" i="1"/>
  <c r="AP159" i="1"/>
  <c r="AP163" i="1"/>
  <c r="AP167" i="1"/>
  <c r="AP171" i="1"/>
  <c r="AP175" i="1"/>
  <c r="AP179" i="1"/>
  <c r="AP183" i="1"/>
  <c r="AP187" i="1"/>
  <c r="AP191" i="1"/>
  <c r="AP195" i="1"/>
  <c r="AP199" i="1"/>
  <c r="AP203" i="1"/>
  <c r="AP207" i="1"/>
  <c r="AP211" i="1"/>
  <c r="AP215" i="1"/>
  <c r="AP219" i="1"/>
  <c r="AP223" i="1"/>
  <c r="AP227" i="1"/>
  <c r="AP231" i="1"/>
  <c r="AP235" i="1"/>
  <c r="AP239" i="1"/>
  <c r="AP243" i="1"/>
  <c r="AP247" i="1"/>
  <c r="AP251" i="1"/>
  <c r="AP255" i="1"/>
  <c r="AP259" i="1"/>
  <c r="AP263" i="1"/>
  <c r="AP267" i="1"/>
  <c r="AP271" i="1"/>
  <c r="AP275" i="1"/>
  <c r="AP279" i="1"/>
  <c r="AP283" i="1"/>
  <c r="AP287" i="1"/>
  <c r="AP291" i="1"/>
  <c r="AP295" i="1"/>
  <c r="AP299" i="1"/>
  <c r="AP303" i="1"/>
  <c r="AP307" i="1"/>
  <c r="AP311" i="1"/>
  <c r="AP315" i="1"/>
  <c r="AP319" i="1"/>
  <c r="AP323" i="1"/>
  <c r="AP327" i="1"/>
  <c r="AP331" i="1"/>
  <c r="AP335" i="1"/>
  <c r="AP339" i="1"/>
  <c r="AP343" i="1"/>
  <c r="AP347" i="1"/>
  <c r="AP351" i="1"/>
  <c r="AP355" i="1"/>
  <c r="AP359" i="1"/>
  <c r="AP363" i="1"/>
  <c r="AP367" i="1"/>
  <c r="AP371" i="1"/>
  <c r="AP375" i="1"/>
  <c r="AP379" i="1"/>
  <c r="AP383" i="1"/>
  <c r="AP387" i="1"/>
  <c r="AP391" i="1"/>
  <c r="AP395" i="1"/>
  <c r="AP399" i="1"/>
  <c r="AP403" i="1"/>
  <c r="AP407" i="1"/>
  <c r="AP411" i="1"/>
  <c r="AP415" i="1"/>
  <c r="AP80" i="1"/>
  <c r="AP84" i="1"/>
  <c r="AP88" i="1"/>
  <c r="AP92" i="1"/>
  <c r="AP96" i="1"/>
  <c r="AP100" i="1"/>
  <c r="AP104" i="1"/>
  <c r="AP108" i="1"/>
  <c r="AP112" i="1"/>
  <c r="AP116" i="1"/>
  <c r="AP120" i="1"/>
  <c r="AP124" i="1"/>
  <c r="AP128" i="1"/>
  <c r="AP132" i="1"/>
  <c r="AP136" i="1"/>
  <c r="AP140" i="1"/>
  <c r="AP144" i="1"/>
  <c r="AP148" i="1"/>
  <c r="AP152" i="1"/>
  <c r="AP156" i="1"/>
  <c r="AP160" i="1"/>
  <c r="AP164" i="1"/>
  <c r="AP168" i="1"/>
  <c r="AP172" i="1"/>
  <c r="AP176" i="1"/>
  <c r="AP180" i="1"/>
  <c r="AP184" i="1"/>
  <c r="AP188" i="1"/>
  <c r="AP192" i="1"/>
  <c r="AP196" i="1"/>
  <c r="AP200" i="1"/>
  <c r="AP204" i="1"/>
  <c r="AP208" i="1"/>
  <c r="AP212" i="1"/>
  <c r="AP216" i="1"/>
  <c r="AP220" i="1"/>
  <c r="AP224" i="1"/>
  <c r="AP228" i="1"/>
  <c r="AP232" i="1"/>
  <c r="AP236" i="1"/>
  <c r="AP240" i="1"/>
  <c r="AP244" i="1"/>
  <c r="AP248" i="1"/>
  <c r="AP252" i="1"/>
  <c r="AP256" i="1"/>
  <c r="AP260" i="1"/>
  <c r="AP264" i="1"/>
  <c r="AP268" i="1"/>
  <c r="AP272" i="1"/>
  <c r="AP276" i="1"/>
  <c r="AP280" i="1"/>
  <c r="AP284" i="1"/>
  <c r="AP288" i="1"/>
  <c r="AP292" i="1"/>
  <c r="AP296" i="1"/>
  <c r="AP300" i="1"/>
  <c r="AP304" i="1"/>
  <c r="AP308" i="1"/>
  <c r="AP312" i="1"/>
  <c r="AP316" i="1"/>
  <c r="AP320" i="1"/>
  <c r="AP324" i="1"/>
  <c r="AP328" i="1"/>
  <c r="AP332" i="1"/>
  <c r="AP336" i="1"/>
  <c r="AP340" i="1"/>
  <c r="AP344" i="1"/>
  <c r="AP348" i="1"/>
  <c r="AP352" i="1"/>
  <c r="AP356" i="1"/>
  <c r="AP360" i="1"/>
  <c r="AP364" i="1"/>
  <c r="AP368" i="1"/>
  <c r="AP372" i="1"/>
  <c r="AP376" i="1"/>
  <c r="AP380" i="1"/>
  <c r="AP384" i="1"/>
  <c r="AP388" i="1"/>
  <c r="AP392" i="1"/>
  <c r="AP396" i="1"/>
  <c r="AP400" i="1"/>
  <c r="AP404" i="1"/>
  <c r="AP408" i="1"/>
  <c r="AP412" i="1"/>
  <c r="AP81" i="1"/>
  <c r="AP97" i="1"/>
  <c r="AP113" i="1"/>
  <c r="AP129" i="1"/>
  <c r="AP145" i="1"/>
  <c r="AP161" i="1"/>
  <c r="AP177" i="1"/>
  <c r="AP193" i="1"/>
  <c r="AP209" i="1"/>
  <c r="AP225" i="1"/>
  <c r="AP241" i="1"/>
  <c r="AP257" i="1"/>
  <c r="AP273" i="1"/>
  <c r="AP289" i="1"/>
  <c r="AP305" i="1"/>
  <c r="AP321" i="1"/>
  <c r="AP337" i="1"/>
  <c r="AP353" i="1"/>
  <c r="AP369" i="1"/>
  <c r="AP385" i="1"/>
  <c r="AP401" i="1"/>
  <c r="AP414" i="1"/>
  <c r="AP419" i="1"/>
  <c r="AP423" i="1"/>
  <c r="AP427" i="1"/>
  <c r="AP431" i="1"/>
  <c r="AP435" i="1"/>
  <c r="AP439" i="1"/>
  <c r="AP440" i="1"/>
  <c r="AP125" i="1"/>
  <c r="AP173" i="1"/>
  <c r="AP221" i="1"/>
  <c r="AP269" i="1"/>
  <c r="AP317" i="1"/>
  <c r="AP365" i="1"/>
  <c r="AP413" i="1"/>
  <c r="AP426" i="1"/>
  <c r="AP438" i="1"/>
  <c r="AP85" i="1"/>
  <c r="AP101" i="1"/>
  <c r="AP117" i="1"/>
  <c r="AP133" i="1"/>
  <c r="AP149" i="1"/>
  <c r="AP165" i="1"/>
  <c r="AP181" i="1"/>
  <c r="AP197" i="1"/>
  <c r="AP213" i="1"/>
  <c r="AP229" i="1"/>
  <c r="AP245" i="1"/>
  <c r="AP261" i="1"/>
  <c r="AP277" i="1"/>
  <c r="AP293" i="1"/>
  <c r="AP309" i="1"/>
  <c r="AP325" i="1"/>
  <c r="AP341" i="1"/>
  <c r="AP357" i="1"/>
  <c r="AP373" i="1"/>
  <c r="AP389" i="1"/>
  <c r="AP405" i="1"/>
  <c r="AP416" i="1"/>
  <c r="AP420" i="1"/>
  <c r="AP424" i="1"/>
  <c r="AP428" i="1"/>
  <c r="AP432" i="1"/>
  <c r="AP436" i="1"/>
  <c r="AP109" i="1"/>
  <c r="AP141" i="1"/>
  <c r="AP189" i="1"/>
  <c r="AP237" i="1"/>
  <c r="AP285" i="1"/>
  <c r="AP333" i="1"/>
  <c r="AP381" i="1"/>
  <c r="AP418" i="1"/>
  <c r="AP430" i="1"/>
  <c r="AP77" i="1"/>
  <c r="AP89" i="1"/>
  <c r="AP105" i="1"/>
  <c r="AP121" i="1"/>
  <c r="AP137" i="1"/>
  <c r="AP153" i="1"/>
  <c r="AP169" i="1"/>
  <c r="AP185" i="1"/>
  <c r="AP201" i="1"/>
  <c r="AP217" i="1"/>
  <c r="AP233" i="1"/>
  <c r="AP249" i="1"/>
  <c r="AP265" i="1"/>
  <c r="AP281" i="1"/>
  <c r="AP297" i="1"/>
  <c r="AP313" i="1"/>
  <c r="AP329" i="1"/>
  <c r="AP345" i="1"/>
  <c r="AP361" i="1"/>
  <c r="AP377" i="1"/>
  <c r="AP393" i="1"/>
  <c r="AP409" i="1"/>
  <c r="AP417" i="1"/>
  <c r="AP421" i="1"/>
  <c r="AP425" i="1"/>
  <c r="AP429" i="1"/>
  <c r="AP433" i="1"/>
  <c r="AP437" i="1"/>
  <c r="AP441" i="1"/>
  <c r="AP93" i="1"/>
  <c r="AP157" i="1"/>
  <c r="AP205" i="1"/>
  <c r="AP253" i="1"/>
  <c r="AP301" i="1"/>
  <c r="AP349" i="1"/>
  <c r="AP397" i="1"/>
  <c r="AP422" i="1"/>
  <c r="AP434" i="1"/>
  <c r="H49" i="1"/>
  <c r="W45" i="1" l="1"/>
  <c r="H50" i="1"/>
  <c r="H48" i="1"/>
  <c r="H46" i="1"/>
  <c r="H45" i="1"/>
  <c r="H44" i="1"/>
  <c r="H43" i="1"/>
  <c r="H42" i="1"/>
  <c r="H28" i="1"/>
  <c r="H27" i="1"/>
  <c r="H23" i="1"/>
  <c r="H22" i="1"/>
  <c r="H21" i="1"/>
  <c r="H32" i="1"/>
  <c r="H17" i="1"/>
  <c r="H16" i="1"/>
  <c r="H11" i="1"/>
  <c r="H10" i="1"/>
  <c r="D33" i="1"/>
  <c r="E33" i="1" s="1"/>
  <c r="H33" i="1" s="1"/>
  <c r="D29" i="1"/>
  <c r="E29" i="1" s="1"/>
  <c r="H29" i="1" s="1"/>
  <c r="H26" i="1"/>
  <c r="H20" i="1"/>
  <c r="X71" i="1" l="1"/>
  <c r="V71" i="1"/>
  <c r="AJ71" i="1" l="1"/>
  <c r="R71" i="1"/>
  <c r="R70" i="1"/>
  <c r="AD70" i="1" s="1"/>
  <c r="Q77" i="1"/>
  <c r="AC77" i="1" s="1"/>
  <c r="Q76" i="1"/>
  <c r="AC76" i="1" s="1"/>
  <c r="M78" i="1"/>
  <c r="M79" i="1" s="1"/>
  <c r="AD71" i="1" l="1"/>
  <c r="AE71" i="1"/>
  <c r="Q78" i="1"/>
  <c r="AC78" i="1" s="1"/>
  <c r="R104" i="1"/>
  <c r="M80" i="1"/>
  <c r="Q79" i="1"/>
  <c r="AC79" i="1" s="1"/>
  <c r="R81" i="1" l="1"/>
  <c r="R396" i="1"/>
  <c r="AD396" i="1" s="1"/>
  <c r="R302" i="1"/>
  <c r="R325" i="1"/>
  <c r="R388" i="1"/>
  <c r="R319" i="1"/>
  <c r="R303" i="1"/>
  <c r="R439" i="1"/>
  <c r="R371" i="1"/>
  <c r="AD371" i="1" s="1"/>
  <c r="R366" i="1"/>
  <c r="AD366" i="1" s="1"/>
  <c r="R326" i="1"/>
  <c r="R440" i="1"/>
  <c r="AD440" i="1" s="1"/>
  <c r="R417" i="1"/>
  <c r="AD417" i="1" s="1"/>
  <c r="R312" i="1"/>
  <c r="R198" i="1"/>
  <c r="R231" i="1"/>
  <c r="R345" i="1"/>
  <c r="R296" i="1"/>
  <c r="R125" i="1"/>
  <c r="R426" i="1"/>
  <c r="R100" i="1"/>
  <c r="R240" i="1"/>
  <c r="R116" i="1"/>
  <c r="R331" i="1"/>
  <c r="R130" i="1"/>
  <c r="AD130" i="1" s="1"/>
  <c r="R375" i="1"/>
  <c r="R184" i="1"/>
  <c r="R107" i="1"/>
  <c r="R92" i="1"/>
  <c r="R259" i="1"/>
  <c r="R327" i="1"/>
  <c r="R168" i="1"/>
  <c r="R169" i="1"/>
  <c r="AD169" i="1" s="1"/>
  <c r="R400" i="1"/>
  <c r="R153" i="1"/>
  <c r="R304" i="1"/>
  <c r="R349" i="1"/>
  <c r="R196" i="1"/>
  <c r="R158" i="1"/>
  <c r="R167" i="1"/>
  <c r="R145" i="1"/>
  <c r="R359" i="1"/>
  <c r="R248" i="1"/>
  <c r="R282" i="1"/>
  <c r="R346" i="1"/>
  <c r="R340" i="1"/>
  <c r="R213" i="1"/>
  <c r="R135" i="1"/>
  <c r="R306" i="1"/>
  <c r="R137" i="1"/>
  <c r="R410" i="1"/>
  <c r="R204" i="1"/>
  <c r="R309" i="1"/>
  <c r="R379" i="1"/>
  <c r="R387" i="1"/>
  <c r="R393" i="1"/>
  <c r="R202" i="1"/>
  <c r="R382" i="1"/>
  <c r="R385" i="1"/>
  <c r="R216" i="1"/>
  <c r="R292" i="1"/>
  <c r="R123" i="1"/>
  <c r="R355" i="1"/>
  <c r="R230" i="1"/>
  <c r="R389" i="1"/>
  <c r="R191" i="1"/>
  <c r="R342" i="1"/>
  <c r="R293" i="1"/>
  <c r="R383" i="1"/>
  <c r="R348" i="1"/>
  <c r="R176" i="1"/>
  <c r="R219" i="1"/>
  <c r="R178" i="1"/>
  <c r="R255" i="1"/>
  <c r="R134" i="1"/>
  <c r="R347" i="1"/>
  <c r="R143" i="1"/>
  <c r="R212" i="1"/>
  <c r="R97" i="1"/>
  <c r="R233" i="1"/>
  <c r="R409" i="1"/>
  <c r="R207" i="1"/>
  <c r="R277" i="1"/>
  <c r="R411" i="1"/>
  <c r="R300" i="1"/>
  <c r="R286" i="1"/>
  <c r="R78" i="1"/>
  <c r="R119" i="1"/>
  <c r="R140" i="1"/>
  <c r="R95" i="1"/>
  <c r="R261" i="1"/>
  <c r="R91" i="1"/>
  <c r="R251" i="1"/>
  <c r="R429" i="1"/>
  <c r="R161" i="1"/>
  <c r="R266" i="1"/>
  <c r="R338" i="1"/>
  <c r="R435" i="1"/>
  <c r="R253" i="1"/>
  <c r="R263" i="1"/>
  <c r="R416" i="1"/>
  <c r="R87" i="1"/>
  <c r="R118" i="1"/>
  <c r="R269" i="1"/>
  <c r="R380" i="1"/>
  <c r="R148" i="1"/>
  <c r="R254" i="1"/>
  <c r="R362" i="1"/>
  <c r="R364" i="1"/>
  <c r="R228" i="1"/>
  <c r="R238" i="1"/>
  <c r="R322" i="1"/>
  <c r="R365" i="1"/>
  <c r="R94" i="1"/>
  <c r="R391" i="1"/>
  <c r="R376" i="1"/>
  <c r="R232" i="1"/>
  <c r="R372" i="1"/>
  <c r="R177" i="1"/>
  <c r="R159" i="1"/>
  <c r="R315" i="1"/>
  <c r="R332" i="1"/>
  <c r="R113" i="1"/>
  <c r="R182" i="1"/>
  <c r="AD182" i="1" s="1"/>
  <c r="R434" i="1"/>
  <c r="R413" i="1"/>
  <c r="R157" i="1"/>
  <c r="R180" i="1"/>
  <c r="R274" i="1"/>
  <c r="R308" i="1"/>
  <c r="R199" i="1"/>
  <c r="R360" i="1"/>
  <c r="R90" i="1"/>
  <c r="R305" i="1"/>
  <c r="R423" i="1"/>
  <c r="R421" i="1"/>
  <c r="R280" i="1"/>
  <c r="R152" i="1"/>
  <c r="R384" i="1"/>
  <c r="R209" i="1"/>
  <c r="R99" i="1"/>
  <c r="R242" i="1"/>
  <c r="R398" i="1"/>
  <c r="R244" i="1"/>
  <c r="R402" i="1"/>
  <c r="R171" i="1"/>
  <c r="R422" i="1"/>
  <c r="R377" i="1"/>
  <c r="R241" i="1"/>
  <c r="R275" i="1"/>
  <c r="R89" i="1"/>
  <c r="R179" i="1"/>
  <c r="R247" i="1"/>
  <c r="R294" i="1"/>
  <c r="R281" i="1"/>
  <c r="R298" i="1"/>
  <c r="R109" i="1"/>
  <c r="R236" i="1"/>
  <c r="R406" i="1"/>
  <c r="R105" i="1"/>
  <c r="AD105" i="1" s="1"/>
  <c r="R270" i="1"/>
  <c r="R226" i="1"/>
  <c r="R390" i="1"/>
  <c r="R164" i="1"/>
  <c r="R381" i="1"/>
  <c r="R283" i="1"/>
  <c r="R418" i="1"/>
  <c r="R318" i="1"/>
  <c r="R258" i="1"/>
  <c r="R210" i="1"/>
  <c r="R151" i="1"/>
  <c r="R117" i="1"/>
  <c r="R85" i="1"/>
  <c r="R428" i="1"/>
  <c r="R405" i="1"/>
  <c r="R121" i="1"/>
  <c r="R126" i="1"/>
  <c r="R127" i="1"/>
  <c r="R245" i="1"/>
  <c r="R101" i="1"/>
  <c r="R84" i="1"/>
  <c r="R86" i="1"/>
  <c r="R175" i="1"/>
  <c r="R273" i="1"/>
  <c r="R414" i="1"/>
  <c r="R142" i="1"/>
  <c r="R237" i="1"/>
  <c r="R344" i="1"/>
  <c r="R110" i="1"/>
  <c r="R203" i="1"/>
  <c r="R299" i="1"/>
  <c r="R170" i="1"/>
  <c r="R265" i="1"/>
  <c r="R395" i="1"/>
  <c r="R353" i="1"/>
  <c r="R374" i="1"/>
  <c r="R397" i="1"/>
  <c r="R102" i="1"/>
  <c r="R194" i="1"/>
  <c r="R290" i="1"/>
  <c r="R82" i="1"/>
  <c r="R172" i="1"/>
  <c r="R267" i="1"/>
  <c r="R404" i="1"/>
  <c r="R378" i="1"/>
  <c r="R297" i="1"/>
  <c r="R223" i="1"/>
  <c r="R150" i="1"/>
  <c r="R83" i="1"/>
  <c r="R146" i="1"/>
  <c r="R229" i="1"/>
  <c r="R313" i="1"/>
  <c r="R408" i="1"/>
  <c r="R128" i="1"/>
  <c r="R192" i="1"/>
  <c r="R256" i="1"/>
  <c r="R321" i="1"/>
  <c r="R394" i="1"/>
  <c r="R335" i="1"/>
  <c r="R399" i="1"/>
  <c r="R221" i="1"/>
  <c r="R317" i="1"/>
  <c r="R162" i="1"/>
  <c r="R163" i="1"/>
  <c r="R174" i="1"/>
  <c r="R80" i="1"/>
  <c r="R138" i="1"/>
  <c r="R114" i="1"/>
  <c r="R96" i="1"/>
  <c r="R189" i="1"/>
  <c r="R284" i="1"/>
  <c r="R437" i="1"/>
  <c r="R154" i="1"/>
  <c r="R249" i="1"/>
  <c r="R369" i="1"/>
  <c r="R120" i="1"/>
  <c r="R215" i="1"/>
  <c r="R310" i="1"/>
  <c r="R181" i="1"/>
  <c r="R276" i="1"/>
  <c r="R436" i="1"/>
  <c r="R341" i="1"/>
  <c r="R363" i="1"/>
  <c r="R386" i="1"/>
  <c r="R112" i="1"/>
  <c r="R206" i="1"/>
  <c r="R301" i="1"/>
  <c r="R93" i="1"/>
  <c r="R183" i="1"/>
  <c r="R279" i="1"/>
  <c r="R427" i="1"/>
  <c r="R368" i="1"/>
  <c r="R287" i="1"/>
  <c r="R214" i="1"/>
  <c r="R141" i="1"/>
  <c r="R79" i="1"/>
  <c r="R156" i="1"/>
  <c r="R239" i="1"/>
  <c r="R324" i="1"/>
  <c r="R420" i="1"/>
  <c r="R136" i="1"/>
  <c r="R200" i="1"/>
  <c r="R264" i="1"/>
  <c r="R330" i="1"/>
  <c r="R403" i="1"/>
  <c r="R343" i="1"/>
  <c r="R407" i="1"/>
  <c r="R268" i="1"/>
  <c r="R211" i="1"/>
  <c r="R222" i="1"/>
  <c r="R234" i="1"/>
  <c r="R111" i="1"/>
  <c r="R235" i="1"/>
  <c r="R149" i="1"/>
  <c r="R108" i="1"/>
  <c r="R201" i="1"/>
  <c r="R295" i="1"/>
  <c r="R77" i="1"/>
  <c r="R165" i="1"/>
  <c r="R262" i="1"/>
  <c r="R392" i="1"/>
  <c r="R131" i="1"/>
  <c r="R227" i="1"/>
  <c r="R323" i="1"/>
  <c r="R193" i="1"/>
  <c r="R289" i="1"/>
  <c r="R425" i="1"/>
  <c r="R329" i="1"/>
  <c r="R352" i="1"/>
  <c r="R373" i="1"/>
  <c r="R122" i="1"/>
  <c r="R218" i="1"/>
  <c r="R314" i="1"/>
  <c r="R103" i="1"/>
  <c r="R195" i="1"/>
  <c r="R291" i="1"/>
  <c r="R441" i="1"/>
  <c r="R356" i="1"/>
  <c r="R278" i="1"/>
  <c r="R205" i="1"/>
  <c r="R132" i="1"/>
  <c r="R88" i="1"/>
  <c r="R166" i="1"/>
  <c r="R250" i="1"/>
  <c r="R337" i="1"/>
  <c r="R433" i="1"/>
  <c r="R144" i="1"/>
  <c r="R208" i="1"/>
  <c r="R272" i="1"/>
  <c r="R339" i="1"/>
  <c r="R412" i="1"/>
  <c r="R351" i="1"/>
  <c r="R415" i="1"/>
  <c r="R173" i="1"/>
  <c r="R333" i="1"/>
  <c r="R334" i="1"/>
  <c r="R358" i="1"/>
  <c r="R197" i="1"/>
  <c r="R139" i="1"/>
  <c r="R257" i="1"/>
  <c r="R129" i="1"/>
  <c r="R225" i="1"/>
  <c r="R320" i="1"/>
  <c r="R98" i="1"/>
  <c r="R190" i="1"/>
  <c r="R285" i="1"/>
  <c r="R438" i="1"/>
  <c r="R155" i="1"/>
  <c r="R252" i="1"/>
  <c r="R370" i="1"/>
  <c r="R217" i="1"/>
  <c r="R311" i="1"/>
  <c r="R401" i="1"/>
  <c r="R424" i="1"/>
  <c r="R328" i="1"/>
  <c r="R350" i="1"/>
  <c r="R147" i="1"/>
  <c r="R243" i="1"/>
  <c r="R354" i="1"/>
  <c r="R124" i="1"/>
  <c r="R220" i="1"/>
  <c r="R316" i="1"/>
  <c r="R419" i="1"/>
  <c r="R336" i="1"/>
  <c r="R260" i="1"/>
  <c r="R187" i="1"/>
  <c r="R115" i="1"/>
  <c r="R106" i="1"/>
  <c r="R188" i="1"/>
  <c r="R271" i="1"/>
  <c r="R361" i="1"/>
  <c r="R160" i="1"/>
  <c r="R224" i="1"/>
  <c r="R288" i="1"/>
  <c r="R357" i="1"/>
  <c r="R430" i="1"/>
  <c r="R367" i="1"/>
  <c r="R431" i="1"/>
  <c r="R133" i="1"/>
  <c r="R432" i="1"/>
  <c r="R185" i="1"/>
  <c r="R246" i="1"/>
  <c r="R186" i="1"/>
  <c r="R307" i="1"/>
  <c r="AD104" i="1"/>
  <c r="M81" i="1"/>
  <c r="Q80" i="1"/>
  <c r="AC80" i="1" s="1"/>
  <c r="B25" i="7" l="1"/>
  <c r="B27" i="7" s="1"/>
  <c r="AD325" i="1"/>
  <c r="AD303" i="1"/>
  <c r="AD312" i="1"/>
  <c r="AD302" i="1"/>
  <c r="AD123" i="1"/>
  <c r="AD241" i="1"/>
  <c r="AD87" i="1"/>
  <c r="AD176" i="1"/>
  <c r="AD387" i="1"/>
  <c r="AD158" i="1"/>
  <c r="AD360" i="1"/>
  <c r="AD376" i="1"/>
  <c r="AD362" i="1"/>
  <c r="AD379" i="1"/>
  <c r="AD390" i="1"/>
  <c r="AD281" i="1"/>
  <c r="AD384" i="1"/>
  <c r="AD199" i="1"/>
  <c r="AD263" i="1"/>
  <c r="AD91" i="1"/>
  <c r="AD383" i="1"/>
  <c r="AD309" i="1"/>
  <c r="AD349" i="1"/>
  <c r="AD100" i="1"/>
  <c r="AD388" i="1"/>
  <c r="AD319" i="1"/>
  <c r="AD226" i="1"/>
  <c r="AD294" i="1"/>
  <c r="AD332" i="1"/>
  <c r="AD94" i="1"/>
  <c r="AD148" i="1"/>
  <c r="AD81" i="1"/>
  <c r="AD347" i="1"/>
  <c r="AD216" i="1"/>
  <c r="AD304" i="1"/>
  <c r="AD429" i="1"/>
  <c r="AD198" i="1"/>
  <c r="AD247" i="1"/>
  <c r="AD380" i="1"/>
  <c r="AD134" i="1"/>
  <c r="AD212" i="1"/>
  <c r="AD348" i="1"/>
  <c r="AD196" i="1"/>
  <c r="AD259" i="1"/>
  <c r="AD179" i="1"/>
  <c r="AD244" i="1"/>
  <c r="AD159" i="1"/>
  <c r="AD322" i="1"/>
  <c r="AD269" i="1"/>
  <c r="AD255" i="1"/>
  <c r="AD400" i="1"/>
  <c r="AD375" i="1"/>
  <c r="AD99" i="1"/>
  <c r="AD232" i="1"/>
  <c r="AD286" i="1"/>
  <c r="AD327" i="1"/>
  <c r="AD315" i="1"/>
  <c r="AD435" i="1"/>
  <c r="AD277" i="1"/>
  <c r="AD153" i="1"/>
  <c r="AD240" i="1"/>
  <c r="AD340" i="1"/>
  <c r="AD89" i="1"/>
  <c r="AD398" i="1"/>
  <c r="AD423" i="1"/>
  <c r="AD157" i="1"/>
  <c r="AD238" i="1"/>
  <c r="AD266" i="1"/>
  <c r="AD119" i="1"/>
  <c r="AD409" i="1"/>
  <c r="AD178" i="1"/>
  <c r="AD389" i="1"/>
  <c r="AD145" i="1"/>
  <c r="AD345" i="1"/>
  <c r="AD402" i="1"/>
  <c r="AD410" i="1"/>
  <c r="AD184" i="1"/>
  <c r="AD326" i="1"/>
  <c r="AD283" i="1"/>
  <c r="AD236" i="1"/>
  <c r="AD275" i="1"/>
  <c r="AD305" i="1"/>
  <c r="AD393" i="1"/>
  <c r="AD219" i="1"/>
  <c r="AD359" i="1"/>
  <c r="AD168" i="1"/>
  <c r="AD231" i="1"/>
  <c r="AD439" i="1"/>
  <c r="AD125" i="1"/>
  <c r="AD293" i="1"/>
  <c r="AD78" i="1"/>
  <c r="AD274" i="1"/>
  <c r="AD167" i="1"/>
  <c r="AD251" i="1"/>
  <c r="AD135" i="1"/>
  <c r="AD331" i="1"/>
  <c r="AD365" i="1"/>
  <c r="AD230" i="1"/>
  <c r="AD282" i="1"/>
  <c r="AD248" i="1"/>
  <c r="AD296" i="1"/>
  <c r="AD92" i="1"/>
  <c r="AD143" i="1"/>
  <c r="AD342" i="1"/>
  <c r="AD385" i="1"/>
  <c r="AD204" i="1"/>
  <c r="AD116" i="1"/>
  <c r="AD107" i="1"/>
  <c r="AD306" i="1"/>
  <c r="AD426" i="1"/>
  <c r="AD97" i="1"/>
  <c r="AD95" i="1"/>
  <c r="AD364" i="1"/>
  <c r="AD382" i="1"/>
  <c r="AD191" i="1"/>
  <c r="AD140" i="1"/>
  <c r="AD207" i="1"/>
  <c r="AD213" i="1"/>
  <c r="AD177" i="1"/>
  <c r="AD346" i="1"/>
  <c r="AD180" i="1"/>
  <c r="AD292" i="1"/>
  <c r="AD338" i="1"/>
  <c r="AD202" i="1"/>
  <c r="AD421" i="1"/>
  <c r="AD355" i="1"/>
  <c r="AD137" i="1"/>
  <c r="AD228" i="1"/>
  <c r="AD233" i="1"/>
  <c r="AD372" i="1"/>
  <c r="AD416" i="1"/>
  <c r="AD118" i="1"/>
  <c r="AD161" i="1"/>
  <c r="AD413" i="1"/>
  <c r="AD90" i="1"/>
  <c r="AD434" i="1"/>
  <c r="AD253" i="1"/>
  <c r="AD261" i="1"/>
  <c r="AD254" i="1"/>
  <c r="AD300" i="1"/>
  <c r="AD113" i="1"/>
  <c r="AD308" i="1"/>
  <c r="AD411" i="1"/>
  <c r="AD391" i="1"/>
  <c r="AD209" i="1"/>
  <c r="AD298" i="1"/>
  <c r="AD377" i="1"/>
  <c r="AD280" i="1"/>
  <c r="AD164" i="1"/>
  <c r="AD406" i="1"/>
  <c r="AD422" i="1"/>
  <c r="AD109" i="1"/>
  <c r="AD381" i="1"/>
  <c r="AD171" i="1"/>
  <c r="AD152" i="1"/>
  <c r="AD242" i="1"/>
  <c r="AD270" i="1"/>
  <c r="AD357" i="1"/>
  <c r="AD320" i="1"/>
  <c r="AD122" i="1"/>
  <c r="AD324" i="1"/>
  <c r="AD138" i="1"/>
  <c r="AD267" i="1"/>
  <c r="AD151" i="1"/>
  <c r="AD187" i="1"/>
  <c r="AD173" i="1"/>
  <c r="AD131" i="1"/>
  <c r="AD279" i="1"/>
  <c r="AD394" i="1"/>
  <c r="AD127" i="1"/>
  <c r="AD185" i="1"/>
  <c r="AD224" i="1"/>
  <c r="AD260" i="1"/>
  <c r="AD147" i="1"/>
  <c r="AD252" i="1"/>
  <c r="AD129" i="1"/>
  <c r="AD415" i="1"/>
  <c r="AD337" i="1"/>
  <c r="AD441" i="1"/>
  <c r="AD352" i="1"/>
  <c r="AD392" i="1"/>
  <c r="AD235" i="1"/>
  <c r="AD403" i="1"/>
  <c r="AD156" i="1"/>
  <c r="AD183" i="1"/>
  <c r="AD436" i="1"/>
  <c r="AD154" i="1"/>
  <c r="AD174" i="1"/>
  <c r="AD321" i="1"/>
  <c r="AD83" i="1"/>
  <c r="AD82" i="1"/>
  <c r="AD265" i="1"/>
  <c r="AD414" i="1"/>
  <c r="AD126" i="1"/>
  <c r="AD258" i="1"/>
  <c r="AD432" i="1"/>
  <c r="AD160" i="1"/>
  <c r="AD336" i="1"/>
  <c r="AD350" i="1"/>
  <c r="AD155" i="1"/>
  <c r="AD257" i="1"/>
  <c r="AD351" i="1"/>
  <c r="AD250" i="1"/>
  <c r="AD291" i="1"/>
  <c r="AD329" i="1"/>
  <c r="AD262" i="1"/>
  <c r="AD111" i="1"/>
  <c r="AD330" i="1"/>
  <c r="AD79" i="1"/>
  <c r="AD93" i="1"/>
  <c r="AD276" i="1"/>
  <c r="AD437" i="1"/>
  <c r="AD163" i="1"/>
  <c r="AD256" i="1"/>
  <c r="AD150" i="1"/>
  <c r="AD290" i="1"/>
  <c r="AD170" i="1"/>
  <c r="AD273" i="1"/>
  <c r="AD121" i="1"/>
  <c r="AD318" i="1"/>
  <c r="AD115" i="1"/>
  <c r="AD144" i="1"/>
  <c r="AD108" i="1"/>
  <c r="AD369" i="1"/>
  <c r="AD353" i="1"/>
  <c r="AD243" i="1"/>
  <c r="AD433" i="1"/>
  <c r="AD149" i="1"/>
  <c r="AD249" i="1"/>
  <c r="AD395" i="1"/>
  <c r="AD361" i="1"/>
  <c r="AD438" i="1"/>
  <c r="AD166" i="1"/>
  <c r="AD165" i="1"/>
  <c r="AD141" i="1"/>
  <c r="AD162" i="1"/>
  <c r="AD194" i="1"/>
  <c r="AD405" i="1"/>
  <c r="AD431" i="1"/>
  <c r="AD271" i="1"/>
  <c r="AD316" i="1"/>
  <c r="AD424" i="1"/>
  <c r="AD285" i="1"/>
  <c r="AD197" i="1"/>
  <c r="AD339" i="1"/>
  <c r="AD88" i="1"/>
  <c r="AD103" i="1"/>
  <c r="AD289" i="1"/>
  <c r="AD77" i="1"/>
  <c r="AD222" i="1"/>
  <c r="AD200" i="1"/>
  <c r="AD214" i="1"/>
  <c r="AD206" i="1"/>
  <c r="AD310" i="1"/>
  <c r="AD189" i="1"/>
  <c r="AD317" i="1"/>
  <c r="AD128" i="1"/>
  <c r="AD297" i="1"/>
  <c r="AD102" i="1"/>
  <c r="AD203" i="1"/>
  <c r="AD86" i="1"/>
  <c r="AD428" i="1"/>
  <c r="AD354" i="1"/>
  <c r="AD333" i="1"/>
  <c r="AD227" i="1"/>
  <c r="AD427" i="1"/>
  <c r="AD335" i="1"/>
  <c r="AD237" i="1"/>
  <c r="AD246" i="1"/>
  <c r="AD370" i="1"/>
  <c r="AD356" i="1"/>
  <c r="AD343" i="1"/>
  <c r="AD341" i="1"/>
  <c r="AD146" i="1"/>
  <c r="AD210" i="1"/>
  <c r="AD419" i="1"/>
  <c r="AD139" i="1"/>
  <c r="AD195" i="1"/>
  <c r="AD234" i="1"/>
  <c r="AD301" i="1"/>
  <c r="AD284" i="1"/>
  <c r="AD223" i="1"/>
  <c r="AD299" i="1"/>
  <c r="AD418" i="1"/>
  <c r="AD367" i="1"/>
  <c r="AD188" i="1"/>
  <c r="AD220" i="1"/>
  <c r="AD401" i="1"/>
  <c r="AD190" i="1"/>
  <c r="AD358" i="1"/>
  <c r="AD272" i="1"/>
  <c r="AD132" i="1"/>
  <c r="AD314" i="1"/>
  <c r="AD193" i="1"/>
  <c r="AD295" i="1"/>
  <c r="AD211" i="1"/>
  <c r="AD136" i="1"/>
  <c r="AD287" i="1"/>
  <c r="AD112" i="1"/>
  <c r="AD215" i="1"/>
  <c r="AD96" i="1"/>
  <c r="AD221" i="1"/>
  <c r="AD408" i="1"/>
  <c r="AD378" i="1"/>
  <c r="AD397" i="1"/>
  <c r="AD110" i="1"/>
  <c r="AD84" i="1"/>
  <c r="AD85" i="1"/>
  <c r="AD186" i="1"/>
  <c r="AD217" i="1"/>
  <c r="AD278" i="1"/>
  <c r="AD407" i="1"/>
  <c r="AD363" i="1"/>
  <c r="AD229" i="1"/>
  <c r="AD245" i="1"/>
  <c r="AD288" i="1"/>
  <c r="AD225" i="1"/>
  <c r="AD373" i="1"/>
  <c r="AD239" i="1"/>
  <c r="AD80" i="1"/>
  <c r="AD172" i="1"/>
  <c r="AD142" i="1"/>
  <c r="AD133" i="1"/>
  <c r="AD328" i="1"/>
  <c r="AD412" i="1"/>
  <c r="AD425" i="1"/>
  <c r="AD264" i="1"/>
  <c r="AD181" i="1"/>
  <c r="AD192" i="1"/>
  <c r="AD175" i="1"/>
  <c r="AD307" i="1"/>
  <c r="AD430" i="1"/>
  <c r="AD106" i="1"/>
  <c r="AD124" i="1"/>
  <c r="AD311" i="1"/>
  <c r="AD98" i="1"/>
  <c r="AD334" i="1"/>
  <c r="AD208" i="1"/>
  <c r="AD205" i="1"/>
  <c r="AD218" i="1"/>
  <c r="AD323" i="1"/>
  <c r="AD201" i="1"/>
  <c r="AD268" i="1"/>
  <c r="AD420" i="1"/>
  <c r="AD368" i="1"/>
  <c r="AD386" i="1"/>
  <c r="AD120" i="1"/>
  <c r="AD114" i="1"/>
  <c r="AD399" i="1"/>
  <c r="AD313" i="1"/>
  <c r="AD404" i="1"/>
  <c r="AD374" i="1"/>
  <c r="AD344" i="1"/>
  <c r="AD101" i="1"/>
  <c r="AD117" i="1"/>
  <c r="M82" i="1"/>
  <c r="Q81" i="1"/>
  <c r="AC81" i="1" s="1"/>
  <c r="M232" i="7" l="1"/>
  <c r="AE304" i="1" s="1"/>
  <c r="S304" i="1" s="1"/>
  <c r="M254" i="7"/>
  <c r="AE326" i="1" s="1"/>
  <c r="S326" i="1" s="1"/>
  <c r="M369" i="7"/>
  <c r="AE441" i="1" s="1"/>
  <c r="S441" i="1" s="1"/>
  <c r="M247" i="7"/>
  <c r="AE319" i="1" s="1"/>
  <c r="S319" i="1" s="1"/>
  <c r="M364" i="7"/>
  <c r="AE436" i="1" s="1"/>
  <c r="S436" i="1" s="1"/>
  <c r="M365" i="7"/>
  <c r="AE437" i="1" s="1"/>
  <c r="S437" i="1" s="1"/>
  <c r="M263" i="7"/>
  <c r="AE335" i="1" s="1"/>
  <c r="S335" i="1" s="1"/>
  <c r="M368" i="7"/>
  <c r="AE440" i="1" s="1"/>
  <c r="S440" i="1" s="1"/>
  <c r="M270" i="7"/>
  <c r="AE342" i="1" s="1"/>
  <c r="S342" i="1" s="1"/>
  <c r="M366" i="7"/>
  <c r="AE438" i="1" s="1"/>
  <c r="S438" i="1" s="1"/>
  <c r="M363" i="7"/>
  <c r="AE435" i="1" s="1"/>
  <c r="S435" i="1" s="1"/>
  <c r="M367" i="7"/>
  <c r="AE439" i="1" s="1"/>
  <c r="S439" i="1" s="1"/>
  <c r="M17" i="7"/>
  <c r="AE89" i="1" s="1"/>
  <c r="S89" i="1" s="1"/>
  <c r="M70" i="7"/>
  <c r="AE142" i="1" s="1"/>
  <c r="S142" i="1" s="1"/>
  <c r="M31" i="7"/>
  <c r="AE103" i="1" s="1"/>
  <c r="S103" i="1" s="1"/>
  <c r="M100" i="7"/>
  <c r="AE172" i="1" s="1"/>
  <c r="S172" i="1" s="1"/>
  <c r="M273" i="7"/>
  <c r="AE345" i="1" s="1"/>
  <c r="S345" i="1" s="1"/>
  <c r="M206" i="7"/>
  <c r="AE278" i="1" s="1"/>
  <c r="S278" i="1" s="1"/>
  <c r="M191" i="7"/>
  <c r="AE263" i="1" s="1"/>
  <c r="S263" i="1" s="1"/>
  <c r="M8" i="7"/>
  <c r="AE80" i="1" s="1"/>
  <c r="S80" i="1" s="1"/>
  <c r="M244" i="7"/>
  <c r="AE316" i="1" s="1"/>
  <c r="S316" i="1" s="1"/>
  <c r="M73" i="7"/>
  <c r="AE145" i="1" s="1"/>
  <c r="S145" i="1" s="1"/>
  <c r="M126" i="7"/>
  <c r="AE198" i="1" s="1"/>
  <c r="S198" i="1" s="1"/>
  <c r="M87" i="7"/>
  <c r="AE159" i="1" s="1"/>
  <c r="S159" i="1" s="1"/>
  <c r="M156" i="7"/>
  <c r="AE228" i="1" s="1"/>
  <c r="S228" i="1" s="1"/>
  <c r="M13" i="7"/>
  <c r="AE85" i="1" s="1"/>
  <c r="S85" i="1" s="1"/>
  <c r="M66" i="7"/>
  <c r="AE138" i="1" s="1"/>
  <c r="S138" i="1" s="1"/>
  <c r="M43" i="7"/>
  <c r="AE115" i="1" s="1"/>
  <c r="S115" i="1" s="1"/>
  <c r="M112" i="7"/>
  <c r="AE184" i="1" s="1"/>
  <c r="S184" i="1" s="1"/>
  <c r="M33" i="7"/>
  <c r="AE105" i="1" s="1"/>
  <c r="S105" i="1" s="1"/>
  <c r="M86" i="7"/>
  <c r="AE158" i="1" s="1"/>
  <c r="S158" i="1" s="1"/>
  <c r="M47" i="7"/>
  <c r="AE119" i="1" s="1"/>
  <c r="S119" i="1" s="1"/>
  <c r="M116" i="7"/>
  <c r="AE188" i="1" s="1"/>
  <c r="S188" i="1" s="1"/>
  <c r="M267" i="7"/>
  <c r="AE339" i="1" s="1"/>
  <c r="S339" i="1" s="1"/>
  <c r="M58" i="7"/>
  <c r="AE130" i="1" s="1"/>
  <c r="S130" i="1" s="1"/>
  <c r="M19" i="7"/>
  <c r="AE91" i="1" s="1"/>
  <c r="S91" i="1" s="1"/>
  <c r="M88" i="7"/>
  <c r="AE160" i="1" s="1"/>
  <c r="S160" i="1" s="1"/>
  <c r="M277" i="7"/>
  <c r="AE349" i="1" s="1"/>
  <c r="S349" i="1" s="1"/>
  <c r="M180" i="7"/>
  <c r="AE252" i="1" s="1"/>
  <c r="S252" i="1" s="1"/>
  <c r="M167" i="7"/>
  <c r="AE239" i="1" s="1"/>
  <c r="S239" i="1" s="1"/>
  <c r="M209" i="7"/>
  <c r="AE281" i="1" s="1"/>
  <c r="S281" i="1" s="1"/>
  <c r="M204" i="7"/>
  <c r="AE276" i="1" s="1"/>
  <c r="S276" i="1" s="1"/>
  <c r="M97" i="7"/>
  <c r="AE169" i="1" s="1"/>
  <c r="S169" i="1" s="1"/>
  <c r="M146" i="7"/>
  <c r="AE218" i="1" s="1"/>
  <c r="S218" i="1" s="1"/>
  <c r="M127" i="7"/>
  <c r="AE199" i="1" s="1"/>
  <c r="S199" i="1" s="1"/>
  <c r="M173" i="7"/>
  <c r="AE245" i="1" s="1"/>
  <c r="S245" i="1" s="1"/>
  <c r="M117" i="7"/>
  <c r="AE189" i="1" s="1"/>
  <c r="S189" i="1" s="1"/>
  <c r="M166" i="7"/>
  <c r="AE238" i="1" s="1"/>
  <c r="S238" i="1" s="1"/>
  <c r="M135" i="7"/>
  <c r="AE207" i="1" s="1"/>
  <c r="S207" i="1" s="1"/>
  <c r="M5" i="7"/>
  <c r="AE77" i="1" s="1"/>
  <c r="S77" i="1" s="1"/>
  <c r="M21" i="7"/>
  <c r="AE93" i="1" s="1"/>
  <c r="S93" i="1" s="1"/>
  <c r="M74" i="7"/>
  <c r="AE146" i="1" s="1"/>
  <c r="S146" i="1" s="1"/>
  <c r="M35" i="7"/>
  <c r="AE107" i="1" s="1"/>
  <c r="S107" i="1" s="1"/>
  <c r="M104" i="7"/>
  <c r="AE176" i="1" s="1"/>
  <c r="S176" i="1" s="1"/>
  <c r="M246" i="7"/>
  <c r="AE318" i="1" s="1"/>
  <c r="S318" i="1" s="1"/>
  <c r="M194" i="7"/>
  <c r="AE266" i="1" s="1"/>
  <c r="S266" i="1" s="1"/>
  <c r="M183" i="7"/>
  <c r="AE255" i="1" s="1"/>
  <c r="S255" i="1" s="1"/>
  <c r="M231" i="7"/>
  <c r="AE303" i="1" s="1"/>
  <c r="S303" i="1" s="1"/>
  <c r="M222" i="7"/>
  <c r="AE294" i="1" s="1"/>
  <c r="S294" i="1" s="1"/>
  <c r="M113" i="7"/>
  <c r="AE185" i="1" s="1"/>
  <c r="S185" i="1" s="1"/>
  <c r="M162" i="7"/>
  <c r="AE234" i="1" s="1"/>
  <c r="S234" i="1" s="1"/>
  <c r="M163" i="7"/>
  <c r="AE235" i="1" s="1"/>
  <c r="S235" i="1" s="1"/>
  <c r="M192" i="7"/>
  <c r="AE264" i="1" s="1"/>
  <c r="S264" i="1" s="1"/>
  <c r="M216" i="7"/>
  <c r="AE288" i="1" s="1"/>
  <c r="S288" i="1" s="1"/>
  <c r="M201" i="7"/>
  <c r="AE273" i="1" s="1"/>
  <c r="S273" i="1" s="1"/>
  <c r="M20" i="7"/>
  <c r="AE92" i="1" s="1"/>
  <c r="S92" i="1" s="1"/>
  <c r="M236" i="7"/>
  <c r="AE308" i="1" s="1"/>
  <c r="S308" i="1" s="1"/>
  <c r="M105" i="7"/>
  <c r="AE177" i="1" s="1"/>
  <c r="S177" i="1" s="1"/>
  <c r="M154" i="7"/>
  <c r="AE226" i="1" s="1"/>
  <c r="S226" i="1" s="1"/>
  <c r="M119" i="7"/>
  <c r="AE191" i="1" s="1"/>
  <c r="S191" i="1" s="1"/>
  <c r="M93" i="7"/>
  <c r="AE165" i="1" s="1"/>
  <c r="S165" i="1" s="1"/>
  <c r="M271" i="7"/>
  <c r="AE343" i="1" s="1"/>
  <c r="S343" i="1" s="1"/>
  <c r="M46" i="7"/>
  <c r="AE118" i="1" s="1"/>
  <c r="S118" i="1" s="1"/>
  <c r="M7" i="7"/>
  <c r="AE79" i="1" s="1"/>
  <c r="S79" i="1" s="1"/>
  <c r="M76" i="7"/>
  <c r="AE148" i="1" s="1"/>
  <c r="S148" i="1" s="1"/>
  <c r="M250" i="7"/>
  <c r="AE322" i="1" s="1"/>
  <c r="S322" i="1" s="1"/>
  <c r="M212" i="7"/>
  <c r="AE284" i="1" s="1"/>
  <c r="S284" i="1" s="1"/>
  <c r="M211" i="7"/>
  <c r="AE283" i="1" s="1"/>
  <c r="S283" i="1" s="1"/>
  <c r="M32" i="7"/>
  <c r="AE104" i="1" s="1"/>
  <c r="S104" i="1" s="1"/>
  <c r="M230" i="7"/>
  <c r="AE302" i="1" s="1"/>
  <c r="S302" i="1" s="1"/>
  <c r="M81" i="7"/>
  <c r="AE153" i="1" s="1"/>
  <c r="S153" i="1" s="1"/>
  <c r="M134" i="7"/>
  <c r="AE206" i="1" s="1"/>
  <c r="S206" i="1" s="1"/>
  <c r="M95" i="7"/>
  <c r="AE167" i="1" s="1"/>
  <c r="S167" i="1" s="1"/>
  <c r="M164" i="7"/>
  <c r="AE236" i="1" s="1"/>
  <c r="S236" i="1" s="1"/>
  <c r="M251" i="7"/>
  <c r="AE323" i="1" s="1"/>
  <c r="S323" i="1" s="1"/>
  <c r="M42" i="7"/>
  <c r="AE114" i="1" s="1"/>
  <c r="S114" i="1" s="1"/>
  <c r="M241" i="7"/>
  <c r="AE313" i="1" s="1"/>
  <c r="S313" i="1" s="1"/>
  <c r="M72" i="7"/>
  <c r="AE144" i="1" s="1"/>
  <c r="S144" i="1" s="1"/>
  <c r="M261" i="7"/>
  <c r="AE333" i="1" s="1"/>
  <c r="S333" i="1" s="1"/>
  <c r="M157" i="7"/>
  <c r="AE229" i="1" s="1"/>
  <c r="S229" i="1" s="1"/>
  <c r="M139" i="7"/>
  <c r="AE211" i="1" s="1"/>
  <c r="S211" i="1" s="1"/>
  <c r="M187" i="7"/>
  <c r="AE259" i="1" s="1"/>
  <c r="S259" i="1" s="1"/>
  <c r="M186" i="7"/>
  <c r="AE258" i="1" s="1"/>
  <c r="S258" i="1" s="1"/>
  <c r="M77" i="7"/>
  <c r="AE149" i="1" s="1"/>
  <c r="S149" i="1" s="1"/>
  <c r="M130" i="7"/>
  <c r="AE202" i="1" s="1"/>
  <c r="S202" i="1" s="1"/>
  <c r="M111" i="7"/>
  <c r="AE183" i="1" s="1"/>
  <c r="S183" i="1" s="1"/>
  <c r="M137" i="7"/>
  <c r="AE209" i="1" s="1"/>
  <c r="S209" i="1" s="1"/>
  <c r="M101" i="7"/>
  <c r="AE173" i="1" s="1"/>
  <c r="S173" i="1" s="1"/>
  <c r="M150" i="7"/>
  <c r="AE222" i="1" s="1"/>
  <c r="S222" i="1" s="1"/>
  <c r="M115" i="7"/>
  <c r="AE187" i="1" s="1"/>
  <c r="S187" i="1" s="1"/>
  <c r="M198" i="7"/>
  <c r="AE270" i="1" s="1"/>
  <c r="S270" i="1" s="1"/>
  <c r="M69" i="7"/>
  <c r="AE141" i="1" s="1"/>
  <c r="S141" i="1" s="1"/>
  <c r="M122" i="7"/>
  <c r="AE194" i="1" s="1"/>
  <c r="S194" i="1" s="1"/>
  <c r="M83" i="7"/>
  <c r="AE155" i="1" s="1"/>
  <c r="S155" i="1" s="1"/>
  <c r="M152" i="7"/>
  <c r="AE224" i="1" s="1"/>
  <c r="S224" i="1" s="1"/>
  <c r="M234" i="7"/>
  <c r="AE306" i="1" s="1"/>
  <c r="S306" i="1" s="1"/>
  <c r="M14" i="7"/>
  <c r="AE86" i="1" s="1"/>
  <c r="S86" i="1" s="1"/>
  <c r="M219" i="7"/>
  <c r="AE291" i="1" s="1"/>
  <c r="S291" i="1" s="1"/>
  <c r="M44" i="7"/>
  <c r="AE116" i="1" s="1"/>
  <c r="S116" i="1" s="1"/>
  <c r="M249" i="7"/>
  <c r="AE321" i="1" s="1"/>
  <c r="S321" i="1" s="1"/>
  <c r="M184" i="7"/>
  <c r="AE256" i="1" s="1"/>
  <c r="S256" i="1" s="1"/>
  <c r="M185" i="7"/>
  <c r="AE257" i="1" s="1"/>
  <c r="S257" i="1" s="1"/>
  <c r="M237" i="7"/>
  <c r="AE309" i="1" s="1"/>
  <c r="S309" i="1" s="1"/>
  <c r="M252" i="7"/>
  <c r="AE324" i="1" s="1"/>
  <c r="S324" i="1" s="1"/>
  <c r="M202" i="7"/>
  <c r="AE274" i="1" s="1"/>
  <c r="S274" i="1" s="1"/>
  <c r="M189" i="7"/>
  <c r="AE261" i="1" s="1"/>
  <c r="S261" i="1" s="1"/>
  <c r="M243" i="7"/>
  <c r="AE315" i="1" s="1"/>
  <c r="S315" i="1" s="1"/>
  <c r="M214" i="7"/>
  <c r="AE286" i="1" s="1"/>
  <c r="S286" i="1" s="1"/>
  <c r="M85" i="7"/>
  <c r="AE157" i="1" s="1"/>
  <c r="S157" i="1" s="1"/>
  <c r="M138" i="7"/>
  <c r="AE210" i="1" s="1"/>
  <c r="S210" i="1" s="1"/>
  <c r="M99" i="7"/>
  <c r="AE171" i="1" s="1"/>
  <c r="S171" i="1" s="1"/>
  <c r="M168" i="7"/>
  <c r="AE240" i="1" s="1"/>
  <c r="S240" i="1" s="1"/>
  <c r="M255" i="7"/>
  <c r="AE327" i="1" s="1"/>
  <c r="S327" i="1" s="1"/>
  <c r="M30" i="7"/>
  <c r="AE102" i="1" s="1"/>
  <c r="S102" i="1" s="1"/>
  <c r="M233" i="7"/>
  <c r="AE305" i="1" s="1"/>
  <c r="S305" i="1" s="1"/>
  <c r="M60" i="7"/>
  <c r="AE132" i="1" s="1"/>
  <c r="S132" i="1" s="1"/>
  <c r="M265" i="7"/>
  <c r="AE337" i="1" s="1"/>
  <c r="S337" i="1" s="1"/>
  <c r="M196" i="7"/>
  <c r="AE268" i="1" s="1"/>
  <c r="S268" i="1" s="1"/>
  <c r="M197" i="7"/>
  <c r="AE269" i="1" s="1"/>
  <c r="S269" i="1" s="1"/>
  <c r="M16" i="7"/>
  <c r="AE88" i="1" s="1"/>
  <c r="S88" i="1" s="1"/>
  <c r="M268" i="7"/>
  <c r="AE340" i="1" s="1"/>
  <c r="S340" i="1" s="1"/>
  <c r="M54" i="7"/>
  <c r="AE126" i="1" s="1"/>
  <c r="S126" i="1" s="1"/>
  <c r="M15" i="7"/>
  <c r="AE87" i="1" s="1"/>
  <c r="S87" i="1" s="1"/>
  <c r="M84" i="7"/>
  <c r="AE156" i="1" s="1"/>
  <c r="S156" i="1" s="1"/>
  <c r="M257" i="7"/>
  <c r="AE329" i="1" s="1"/>
  <c r="S329" i="1" s="1"/>
  <c r="M190" i="7"/>
  <c r="AE262" i="1" s="1"/>
  <c r="S262" i="1" s="1"/>
  <c r="M179" i="7"/>
  <c r="AE251" i="1" s="1"/>
  <c r="S251" i="1" s="1"/>
  <c r="M225" i="7"/>
  <c r="AE297" i="1" s="1"/>
  <c r="S297" i="1" s="1"/>
  <c r="M218" i="7"/>
  <c r="AE290" i="1" s="1"/>
  <c r="S290" i="1" s="1"/>
  <c r="M57" i="7"/>
  <c r="AE129" i="1" s="1"/>
  <c r="S129" i="1" s="1"/>
  <c r="M110" i="7"/>
  <c r="AE182" i="1" s="1"/>
  <c r="S182" i="1" s="1"/>
  <c r="M71" i="7"/>
  <c r="AE143" i="1" s="1"/>
  <c r="S143" i="1" s="1"/>
  <c r="M140" i="7"/>
  <c r="AE212" i="1" s="1"/>
  <c r="S212" i="1" s="1"/>
  <c r="M275" i="7"/>
  <c r="AE347" i="1" s="1"/>
  <c r="S347" i="1" s="1"/>
  <c r="M50" i="7"/>
  <c r="AE122" i="1" s="1"/>
  <c r="S122" i="1" s="1"/>
  <c r="M27" i="7"/>
  <c r="AE99" i="1" s="1"/>
  <c r="S99" i="1" s="1"/>
  <c r="M96" i="7"/>
  <c r="AE168" i="1" s="1"/>
  <c r="S168" i="1" s="1"/>
  <c r="M169" i="7"/>
  <c r="AE241" i="1" s="1"/>
  <c r="S241" i="1" s="1"/>
  <c r="M155" i="7"/>
  <c r="AE227" i="1" s="1"/>
  <c r="S227" i="1" s="1"/>
  <c r="M199" i="7"/>
  <c r="AE271" i="1" s="1"/>
  <c r="S271" i="1" s="1"/>
  <c r="M178" i="7"/>
  <c r="AE250" i="1" s="1"/>
  <c r="S250" i="1" s="1"/>
  <c r="M53" i="7"/>
  <c r="AE125" i="1" s="1"/>
  <c r="S125" i="1" s="1"/>
  <c r="M106" i="7"/>
  <c r="AE178" i="1" s="1"/>
  <c r="S178" i="1" s="1"/>
  <c r="M67" i="7"/>
  <c r="AE139" i="1" s="1"/>
  <c r="S139" i="1" s="1"/>
  <c r="M136" i="7"/>
  <c r="AE208" i="1" s="1"/>
  <c r="S208" i="1" s="1"/>
  <c r="M278" i="7"/>
  <c r="AE350" i="1" s="1"/>
  <c r="S350" i="1" s="1"/>
  <c r="M224" i="7"/>
  <c r="AE296" i="1" s="1"/>
  <c r="S296" i="1" s="1"/>
  <c r="M207" i="7"/>
  <c r="AE279" i="1" s="1"/>
  <c r="S279" i="1" s="1"/>
  <c r="M28" i="7"/>
  <c r="AE100" i="1" s="1"/>
  <c r="S100" i="1" s="1"/>
  <c r="M264" i="7"/>
  <c r="AE336" i="1" s="1"/>
  <c r="S336" i="1" s="1"/>
  <c r="M165" i="7"/>
  <c r="AE237" i="1" s="1"/>
  <c r="S237" i="1" s="1"/>
  <c r="M171" i="7"/>
  <c r="AE243" i="1" s="1"/>
  <c r="S243" i="1" s="1"/>
  <c r="M215" i="7"/>
  <c r="AE287" i="1" s="1"/>
  <c r="S287" i="1" s="1"/>
  <c r="M228" i="7"/>
  <c r="AE300" i="1" s="1"/>
  <c r="S300" i="1" s="1"/>
  <c r="M188" i="7"/>
  <c r="AE260" i="1" s="1"/>
  <c r="S260" i="1" s="1"/>
  <c r="M177" i="7"/>
  <c r="AE249" i="1" s="1"/>
  <c r="S249" i="1" s="1"/>
  <c r="M221" i="7"/>
  <c r="AE293" i="1" s="1"/>
  <c r="S293" i="1" s="1"/>
  <c r="M272" i="7"/>
  <c r="AE344" i="1" s="1"/>
  <c r="S344" i="1" s="1"/>
  <c r="M149" i="7"/>
  <c r="AE221" i="1" s="1"/>
  <c r="S221" i="1" s="1"/>
  <c r="M131" i="7"/>
  <c r="AE203" i="1" s="1"/>
  <c r="S203" i="1" s="1"/>
  <c r="M181" i="7"/>
  <c r="AE253" i="1" s="1"/>
  <c r="S253" i="1" s="1"/>
  <c r="M182" i="7"/>
  <c r="AE254" i="1" s="1"/>
  <c r="S254" i="1" s="1"/>
  <c r="M25" i="7"/>
  <c r="AE97" i="1" s="1"/>
  <c r="S97" i="1" s="1"/>
  <c r="M78" i="7"/>
  <c r="AE150" i="1" s="1"/>
  <c r="S150" i="1" s="1"/>
  <c r="M39" i="7"/>
  <c r="AE111" i="1" s="1"/>
  <c r="S111" i="1" s="1"/>
  <c r="M108" i="7"/>
  <c r="AE180" i="1" s="1"/>
  <c r="S180" i="1" s="1"/>
  <c r="M242" i="7"/>
  <c r="AE314" i="1" s="1"/>
  <c r="S314" i="1" s="1"/>
  <c r="M18" i="7"/>
  <c r="AE90" i="1" s="1"/>
  <c r="S90" i="1" s="1"/>
  <c r="M235" i="7"/>
  <c r="AE307" i="1" s="1"/>
  <c r="S307" i="1" s="1"/>
  <c r="M64" i="7"/>
  <c r="AE136" i="1" s="1"/>
  <c r="S136" i="1" s="1"/>
  <c r="M269" i="7"/>
  <c r="AE341" i="1" s="1"/>
  <c r="S341" i="1" s="1"/>
  <c r="M38" i="7"/>
  <c r="AE110" i="1" s="1"/>
  <c r="S110" i="1" s="1"/>
  <c r="M239" i="7"/>
  <c r="AE311" i="1" s="1"/>
  <c r="S311" i="1" s="1"/>
  <c r="M68" i="7"/>
  <c r="AE140" i="1" s="1"/>
  <c r="S140" i="1" s="1"/>
  <c r="M238" i="7"/>
  <c r="AE310" i="1" s="1"/>
  <c r="S310" i="1" s="1"/>
  <c r="M176" i="7"/>
  <c r="AE248" i="1" s="1"/>
  <c r="S248" i="1" s="1"/>
  <c r="M159" i="7"/>
  <c r="AE231" i="1" s="1"/>
  <c r="S231" i="1" s="1"/>
  <c r="M205" i="7"/>
  <c r="AE277" i="1" s="1"/>
  <c r="S277" i="1" s="1"/>
  <c r="M200" i="7"/>
  <c r="AE272" i="1" s="1"/>
  <c r="S272" i="1" s="1"/>
  <c r="M41" i="7"/>
  <c r="AE113" i="1" s="1"/>
  <c r="S113" i="1" s="1"/>
  <c r="M94" i="7"/>
  <c r="AE166" i="1" s="1"/>
  <c r="S166" i="1" s="1"/>
  <c r="M55" i="7"/>
  <c r="AE127" i="1" s="1"/>
  <c r="S127" i="1" s="1"/>
  <c r="M124" i="7"/>
  <c r="AE196" i="1" s="1"/>
  <c r="S196" i="1" s="1"/>
  <c r="M259" i="7"/>
  <c r="AE331" i="1" s="1"/>
  <c r="S331" i="1" s="1"/>
  <c r="M34" i="7"/>
  <c r="AE106" i="1" s="1"/>
  <c r="S106" i="1" s="1"/>
  <c r="M11" i="7"/>
  <c r="AE83" i="1" s="1"/>
  <c r="S83" i="1" s="1"/>
  <c r="M80" i="7"/>
  <c r="AE152" i="1" s="1"/>
  <c r="S152" i="1" s="1"/>
  <c r="M65" i="7"/>
  <c r="AE137" i="1" s="1"/>
  <c r="S137" i="1" s="1"/>
  <c r="M118" i="7"/>
  <c r="AE190" i="1" s="1"/>
  <c r="S190" i="1" s="1"/>
  <c r="M79" i="7"/>
  <c r="AE151" i="1" s="1"/>
  <c r="S151" i="1" s="1"/>
  <c r="M148" i="7"/>
  <c r="AE220" i="1" s="1"/>
  <c r="S220" i="1" s="1"/>
  <c r="M274" i="7"/>
  <c r="AE346" i="1" s="1"/>
  <c r="S346" i="1" s="1"/>
  <c r="M26" i="7"/>
  <c r="AE98" i="1" s="1"/>
  <c r="S98" i="1" s="1"/>
  <c r="M229" i="7"/>
  <c r="AE301" i="1" s="1"/>
  <c r="S301" i="1" s="1"/>
  <c r="M56" i="7"/>
  <c r="AE128" i="1" s="1"/>
  <c r="S128" i="1" s="1"/>
  <c r="M245" i="7"/>
  <c r="AE317" i="1" s="1"/>
  <c r="S317" i="1" s="1"/>
  <c r="M129" i="7"/>
  <c r="AE201" i="1" s="1"/>
  <c r="S201" i="1" s="1"/>
  <c r="M174" i="7"/>
  <c r="AE246" i="1" s="1"/>
  <c r="S246" i="1" s="1"/>
  <c r="M151" i="7"/>
  <c r="AE223" i="1" s="1"/>
  <c r="S223" i="1" s="1"/>
  <c r="M161" i="7"/>
  <c r="AE233" i="1" s="1"/>
  <c r="S233" i="1" s="1"/>
  <c r="M61" i="7"/>
  <c r="AE133" i="1" s="1"/>
  <c r="S133" i="1" s="1"/>
  <c r="M114" i="7"/>
  <c r="AE186" i="1" s="1"/>
  <c r="S186" i="1" s="1"/>
  <c r="M91" i="7"/>
  <c r="AE163" i="1" s="1"/>
  <c r="S163" i="1" s="1"/>
  <c r="M160" i="7"/>
  <c r="AE232" i="1" s="1"/>
  <c r="S232" i="1" s="1"/>
  <c r="M6" i="7"/>
  <c r="AE78" i="1" s="1"/>
  <c r="S78" i="1" s="1"/>
  <c r="M213" i="7"/>
  <c r="AE285" i="1" s="1"/>
  <c r="S285" i="1" s="1"/>
  <c r="M36" i="7"/>
  <c r="AE108" i="1" s="1"/>
  <c r="S108" i="1" s="1"/>
  <c r="M256" i="7"/>
  <c r="AE328" i="1" s="1"/>
  <c r="S328" i="1" s="1"/>
  <c r="M121" i="7"/>
  <c r="AE193" i="1" s="1"/>
  <c r="S193" i="1" s="1"/>
  <c r="M170" i="7"/>
  <c r="AE242" i="1" s="1"/>
  <c r="S242" i="1" s="1"/>
  <c r="M143" i="7"/>
  <c r="AE215" i="1" s="1"/>
  <c r="S215" i="1" s="1"/>
  <c r="M153" i="7"/>
  <c r="AE225" i="1" s="1"/>
  <c r="S225" i="1" s="1"/>
  <c r="M9" i="7"/>
  <c r="AE81" i="1" s="1"/>
  <c r="S81" i="1" s="1"/>
  <c r="M62" i="7"/>
  <c r="AE134" i="1" s="1"/>
  <c r="S134" i="1" s="1"/>
  <c r="M23" i="7"/>
  <c r="AE95" i="1" s="1"/>
  <c r="S95" i="1" s="1"/>
  <c r="M92" i="7"/>
  <c r="AE164" i="1" s="1"/>
  <c r="S164" i="1" s="1"/>
  <c r="M266" i="7"/>
  <c r="AE338" i="1" s="1"/>
  <c r="S338" i="1" s="1"/>
  <c r="M226" i="7"/>
  <c r="AE298" i="1" s="1"/>
  <c r="S298" i="1" s="1"/>
  <c r="M223" i="7"/>
  <c r="AE295" i="1" s="1"/>
  <c r="S295" i="1" s="1"/>
  <c r="M48" i="7"/>
  <c r="AE120" i="1" s="1"/>
  <c r="S120" i="1" s="1"/>
  <c r="M253" i="7"/>
  <c r="AE325" i="1" s="1"/>
  <c r="S325" i="1" s="1"/>
  <c r="M22" i="7"/>
  <c r="AE94" i="1" s="1"/>
  <c r="S94" i="1" s="1"/>
  <c r="M227" i="7"/>
  <c r="AE299" i="1" s="1"/>
  <c r="S299" i="1" s="1"/>
  <c r="M52" i="7"/>
  <c r="AE124" i="1" s="1"/>
  <c r="S124" i="1" s="1"/>
  <c r="M240" i="7"/>
  <c r="AE312" i="1" s="1"/>
  <c r="S312" i="1" s="1"/>
  <c r="M220" i="7"/>
  <c r="AE292" i="1" s="1"/>
  <c r="S292" i="1" s="1"/>
  <c r="M203" i="7"/>
  <c r="AE275" i="1" s="1"/>
  <c r="S275" i="1" s="1"/>
  <c r="M24" i="7"/>
  <c r="AE96" i="1" s="1"/>
  <c r="S96" i="1" s="1"/>
  <c r="M260" i="7"/>
  <c r="AE332" i="1" s="1"/>
  <c r="S332" i="1" s="1"/>
  <c r="M89" i="7"/>
  <c r="AE161" i="1" s="1"/>
  <c r="S161" i="1" s="1"/>
  <c r="M142" i="7"/>
  <c r="AE214" i="1" s="1"/>
  <c r="S214" i="1" s="1"/>
  <c r="M103" i="7"/>
  <c r="AE175" i="1" s="1"/>
  <c r="S175" i="1" s="1"/>
  <c r="M172" i="7"/>
  <c r="AE244" i="1" s="1"/>
  <c r="S244" i="1" s="1"/>
  <c r="M29" i="7"/>
  <c r="AE101" i="1" s="1"/>
  <c r="S101" i="1" s="1"/>
  <c r="M82" i="7"/>
  <c r="AE154" i="1" s="1"/>
  <c r="S154" i="1" s="1"/>
  <c r="M59" i="7"/>
  <c r="AE131" i="1" s="1"/>
  <c r="S131" i="1" s="1"/>
  <c r="M128" i="7"/>
  <c r="AE200" i="1" s="1"/>
  <c r="S200" i="1" s="1"/>
  <c r="M49" i="7"/>
  <c r="AE121" i="1" s="1"/>
  <c r="S121" i="1" s="1"/>
  <c r="M102" i="7"/>
  <c r="AE174" i="1" s="1"/>
  <c r="S174" i="1" s="1"/>
  <c r="M63" i="7"/>
  <c r="AE135" i="1" s="1"/>
  <c r="S135" i="1" s="1"/>
  <c r="M132" i="7"/>
  <c r="AE204" i="1" s="1"/>
  <c r="S204" i="1" s="1"/>
  <c r="M258" i="7"/>
  <c r="AE330" i="1" s="1"/>
  <c r="S330" i="1" s="1"/>
  <c r="M10" i="7"/>
  <c r="AE82" i="1" s="1"/>
  <c r="S82" i="1" s="1"/>
  <c r="M217" i="7"/>
  <c r="AE289" i="1" s="1"/>
  <c r="S289" i="1" s="1"/>
  <c r="M40" i="7"/>
  <c r="AE112" i="1" s="1"/>
  <c r="S112" i="1" s="1"/>
  <c r="M276" i="7"/>
  <c r="AE348" i="1" s="1"/>
  <c r="S348" i="1" s="1"/>
  <c r="M109" i="7"/>
  <c r="AE181" i="1" s="1"/>
  <c r="S181" i="1" s="1"/>
  <c r="M158" i="7"/>
  <c r="AE230" i="1" s="1"/>
  <c r="S230" i="1" s="1"/>
  <c r="M123" i="7"/>
  <c r="AE195" i="1" s="1"/>
  <c r="S195" i="1" s="1"/>
  <c r="M125" i="7"/>
  <c r="AE197" i="1" s="1"/>
  <c r="S197" i="1" s="1"/>
  <c r="M45" i="7"/>
  <c r="AE117" i="1" s="1"/>
  <c r="S117" i="1" s="1"/>
  <c r="M98" i="7"/>
  <c r="AE170" i="1" s="1"/>
  <c r="S170" i="1" s="1"/>
  <c r="M75" i="7"/>
  <c r="AE147" i="1" s="1"/>
  <c r="S147" i="1" s="1"/>
  <c r="M144" i="7"/>
  <c r="AE216" i="1" s="1"/>
  <c r="S216" i="1" s="1"/>
  <c r="M141" i="7"/>
  <c r="AE213" i="1" s="1"/>
  <c r="S213" i="1" s="1"/>
  <c r="M107" i="7"/>
  <c r="AE179" i="1" s="1"/>
  <c r="S179" i="1" s="1"/>
  <c r="M175" i="7"/>
  <c r="AE247" i="1" s="1"/>
  <c r="S247" i="1" s="1"/>
  <c r="M145" i="7"/>
  <c r="AE217" i="1" s="1"/>
  <c r="S217" i="1" s="1"/>
  <c r="M37" i="7"/>
  <c r="AE109" i="1" s="1"/>
  <c r="S109" i="1" s="1"/>
  <c r="M90" i="7"/>
  <c r="AE162" i="1" s="1"/>
  <c r="S162" i="1" s="1"/>
  <c r="M51" i="7"/>
  <c r="AE123" i="1" s="1"/>
  <c r="S123" i="1" s="1"/>
  <c r="M120" i="7"/>
  <c r="AE192" i="1" s="1"/>
  <c r="S192" i="1" s="1"/>
  <c r="M262" i="7"/>
  <c r="AE334" i="1" s="1"/>
  <c r="S334" i="1" s="1"/>
  <c r="M208" i="7"/>
  <c r="AE280" i="1" s="1"/>
  <c r="S280" i="1" s="1"/>
  <c r="M195" i="7"/>
  <c r="AE267" i="1" s="1"/>
  <c r="S267" i="1" s="1"/>
  <c r="M12" i="7"/>
  <c r="AE84" i="1" s="1"/>
  <c r="S84" i="1" s="1"/>
  <c r="M248" i="7"/>
  <c r="AE320" i="1" s="1"/>
  <c r="S320" i="1" s="1"/>
  <c r="M133" i="7"/>
  <c r="AE205" i="1" s="1"/>
  <c r="S205" i="1" s="1"/>
  <c r="M147" i="7"/>
  <c r="AE219" i="1" s="1"/>
  <c r="S219" i="1" s="1"/>
  <c r="M193" i="7"/>
  <c r="AE265" i="1" s="1"/>
  <c r="S265" i="1" s="1"/>
  <c r="M210" i="7"/>
  <c r="AE282" i="1" s="1"/>
  <c r="S282" i="1" s="1"/>
  <c r="M83" i="1"/>
  <c r="Q82" i="1"/>
  <c r="AC82" i="1" s="1"/>
  <c r="B24" i="7" l="1"/>
  <c r="B26" i="7" s="1"/>
  <c r="B29" i="7" s="1"/>
  <c r="B30" i="7" s="1"/>
  <c r="B31" i="7" s="1"/>
  <c r="B32" i="7" s="1"/>
  <c r="M279" i="7"/>
  <c r="AE351" i="1" s="1"/>
  <c r="S351" i="1" s="1"/>
  <c r="M295" i="7"/>
  <c r="AE367" i="1" s="1"/>
  <c r="S367" i="1" s="1"/>
  <c r="M311" i="7"/>
  <c r="AE383" i="1" s="1"/>
  <c r="S383" i="1" s="1"/>
  <c r="M327" i="7"/>
  <c r="AE399" i="1" s="1"/>
  <c r="S399" i="1" s="1"/>
  <c r="M343" i="7"/>
  <c r="AE415" i="1" s="1"/>
  <c r="S415" i="1" s="1"/>
  <c r="M282" i="7"/>
  <c r="AE354" i="1" s="1"/>
  <c r="S354" i="1" s="1"/>
  <c r="M304" i="7"/>
  <c r="AE376" i="1" s="1"/>
  <c r="S376" i="1" s="1"/>
  <c r="M325" i="7"/>
  <c r="AE397" i="1" s="1"/>
  <c r="S397" i="1" s="1"/>
  <c r="M346" i="7"/>
  <c r="AE418" i="1" s="1"/>
  <c r="S418" i="1" s="1"/>
  <c r="M362" i="7"/>
  <c r="M280" i="7"/>
  <c r="AE352" i="1" s="1"/>
  <c r="S352" i="1" s="1"/>
  <c r="M301" i="7"/>
  <c r="AE373" i="1" s="1"/>
  <c r="S373" i="1" s="1"/>
  <c r="M322" i="7"/>
  <c r="AE394" i="1" s="1"/>
  <c r="S394" i="1" s="1"/>
  <c r="M344" i="7"/>
  <c r="AE416" i="1" s="1"/>
  <c r="S416" i="1" s="1"/>
  <c r="M360" i="7"/>
  <c r="AE432" i="1" s="1"/>
  <c r="S432" i="1" s="1"/>
  <c r="M284" i="7"/>
  <c r="AE356" i="1" s="1"/>
  <c r="S356" i="1" s="1"/>
  <c r="M326" i="7"/>
  <c r="AE398" i="1" s="1"/>
  <c r="S398" i="1" s="1"/>
  <c r="M286" i="7"/>
  <c r="AE358" i="1" s="1"/>
  <c r="S358" i="1" s="1"/>
  <c r="M329" i="7"/>
  <c r="AE401" i="1" s="1"/>
  <c r="S401" i="1" s="1"/>
  <c r="M361" i="7"/>
  <c r="AE433" i="1" s="1"/>
  <c r="S433" i="1" s="1"/>
  <c r="M289" i="7"/>
  <c r="AE361" i="1" s="1"/>
  <c r="S361" i="1" s="1"/>
  <c r="M332" i="7"/>
  <c r="AE404" i="1" s="1"/>
  <c r="S404" i="1" s="1"/>
  <c r="M292" i="7"/>
  <c r="AE364" i="1" s="1"/>
  <c r="S364" i="1" s="1"/>
  <c r="M307" i="7"/>
  <c r="AE379" i="1" s="1"/>
  <c r="S379" i="1" s="1"/>
  <c r="M339" i="7"/>
  <c r="AE411" i="1" s="1"/>
  <c r="S411" i="1" s="1"/>
  <c r="M298" i="7"/>
  <c r="AE370" i="1" s="1"/>
  <c r="S370" i="1" s="1"/>
  <c r="M358" i="7"/>
  <c r="AE430" i="1" s="1"/>
  <c r="S430" i="1" s="1"/>
  <c r="M338" i="7"/>
  <c r="AE410" i="1" s="1"/>
  <c r="S410" i="1" s="1"/>
  <c r="M355" i="7"/>
  <c r="M357" i="7"/>
  <c r="AE429" i="1" s="1"/>
  <c r="S429" i="1" s="1"/>
  <c r="M359" i="7"/>
  <c r="AE431" i="1" s="1"/>
  <c r="S431" i="1" s="1"/>
  <c r="M353" i="7"/>
  <c r="AE425" i="1" s="1"/>
  <c r="S425" i="1" s="1"/>
  <c r="M283" i="7"/>
  <c r="AE355" i="1" s="1"/>
  <c r="S355" i="1" s="1"/>
  <c r="M299" i="7"/>
  <c r="AE371" i="1" s="1"/>
  <c r="S371" i="1" s="1"/>
  <c r="M315" i="7"/>
  <c r="AE387" i="1" s="1"/>
  <c r="S387" i="1" s="1"/>
  <c r="M331" i="7"/>
  <c r="AE403" i="1" s="1"/>
  <c r="S403" i="1" s="1"/>
  <c r="M288" i="7"/>
  <c r="AE360" i="1" s="1"/>
  <c r="S360" i="1" s="1"/>
  <c r="M309" i="7"/>
  <c r="AE381" i="1" s="1"/>
  <c r="S381" i="1" s="1"/>
  <c r="M330" i="7"/>
  <c r="AE402" i="1" s="1"/>
  <c r="S402" i="1" s="1"/>
  <c r="M350" i="7"/>
  <c r="AE422" i="1" s="1"/>
  <c r="S422" i="1" s="1"/>
  <c r="M285" i="7"/>
  <c r="AE357" i="1" s="1"/>
  <c r="S357" i="1" s="1"/>
  <c r="M306" i="7"/>
  <c r="AE378" i="1" s="1"/>
  <c r="S378" i="1" s="1"/>
  <c r="M328" i="7"/>
  <c r="AE400" i="1" s="1"/>
  <c r="S400" i="1" s="1"/>
  <c r="M348" i="7"/>
  <c r="AE420" i="1" s="1"/>
  <c r="S420" i="1" s="1"/>
  <c r="M294" i="7"/>
  <c r="AE366" i="1" s="1"/>
  <c r="S366" i="1" s="1"/>
  <c r="M337" i="7"/>
  <c r="AE409" i="1" s="1"/>
  <c r="S409" i="1" s="1"/>
  <c r="M297" i="7"/>
  <c r="AE369" i="1" s="1"/>
  <c r="S369" i="1" s="1"/>
  <c r="M340" i="7"/>
  <c r="AE412" i="1" s="1"/>
  <c r="S412" i="1" s="1"/>
  <c r="M302" i="7"/>
  <c r="AE374" i="1" s="1"/>
  <c r="S374" i="1" s="1"/>
  <c r="M300" i="7"/>
  <c r="AE372" i="1" s="1"/>
  <c r="S372" i="1" s="1"/>
  <c r="M342" i="7"/>
  <c r="AE414" i="1" s="1"/>
  <c r="S414" i="1" s="1"/>
  <c r="M313" i="7"/>
  <c r="AE385" i="1" s="1"/>
  <c r="S385" i="1" s="1"/>
  <c r="M320" i="7"/>
  <c r="AE392" i="1" s="1"/>
  <c r="S392" i="1" s="1"/>
  <c r="M296" i="7"/>
  <c r="AE368" i="1" s="1"/>
  <c r="S368" i="1" s="1"/>
  <c r="M356" i="7"/>
  <c r="AE428" i="1" s="1"/>
  <c r="S428" i="1" s="1"/>
  <c r="M318" i="7"/>
  <c r="AE390" i="1" s="1"/>
  <c r="S390" i="1" s="1"/>
  <c r="M345" i="7"/>
  <c r="AE417" i="1" s="1"/>
  <c r="S417" i="1" s="1"/>
  <c r="M321" i="7"/>
  <c r="AE393" i="1" s="1"/>
  <c r="S393" i="1" s="1"/>
  <c r="M287" i="7"/>
  <c r="AE359" i="1" s="1"/>
  <c r="S359" i="1" s="1"/>
  <c r="M303" i="7"/>
  <c r="AE375" i="1" s="1"/>
  <c r="S375" i="1" s="1"/>
  <c r="M319" i="7"/>
  <c r="AE391" i="1" s="1"/>
  <c r="S391" i="1" s="1"/>
  <c r="M335" i="7"/>
  <c r="AE407" i="1" s="1"/>
  <c r="S407" i="1" s="1"/>
  <c r="M293" i="7"/>
  <c r="AE365" i="1" s="1"/>
  <c r="S365" i="1" s="1"/>
  <c r="M314" i="7"/>
  <c r="AE386" i="1" s="1"/>
  <c r="S386" i="1" s="1"/>
  <c r="M336" i="7"/>
  <c r="AE408" i="1" s="1"/>
  <c r="S408" i="1" s="1"/>
  <c r="M354" i="7"/>
  <c r="AE426" i="1" s="1"/>
  <c r="S426" i="1" s="1"/>
  <c r="M290" i="7"/>
  <c r="AE362" i="1" s="1"/>
  <c r="S362" i="1" s="1"/>
  <c r="M312" i="7"/>
  <c r="AE384" i="1" s="1"/>
  <c r="S384" i="1" s="1"/>
  <c r="M333" i="7"/>
  <c r="AE405" i="1" s="1"/>
  <c r="S405" i="1" s="1"/>
  <c r="M352" i="7"/>
  <c r="AE424" i="1" s="1"/>
  <c r="S424" i="1" s="1"/>
  <c r="M305" i="7"/>
  <c r="AE377" i="1" s="1"/>
  <c r="S377" i="1" s="1"/>
  <c r="M347" i="7"/>
  <c r="AE419" i="1" s="1"/>
  <c r="S419" i="1" s="1"/>
  <c r="M308" i="7"/>
  <c r="AE380" i="1" s="1"/>
  <c r="S380" i="1" s="1"/>
  <c r="M349" i="7"/>
  <c r="AE421" i="1" s="1"/>
  <c r="S421" i="1" s="1"/>
  <c r="M324" i="7"/>
  <c r="AE396" i="1" s="1"/>
  <c r="S396" i="1" s="1"/>
  <c r="M310" i="7"/>
  <c r="AE382" i="1" s="1"/>
  <c r="S382" i="1" s="1"/>
  <c r="M351" i="7"/>
  <c r="AE423" i="1" s="1"/>
  <c r="S423" i="1" s="1"/>
  <c r="M334" i="7"/>
  <c r="AE406" i="1" s="1"/>
  <c r="S406" i="1" s="1"/>
  <c r="M291" i="7"/>
  <c r="AE363" i="1" s="1"/>
  <c r="S363" i="1" s="1"/>
  <c r="M323" i="7"/>
  <c r="AE395" i="1" s="1"/>
  <c r="S395" i="1" s="1"/>
  <c r="M341" i="7"/>
  <c r="AE413" i="1" s="1"/>
  <c r="S413" i="1" s="1"/>
  <c r="M317" i="7"/>
  <c r="AE389" i="1" s="1"/>
  <c r="S389" i="1" s="1"/>
  <c r="M316" i="7"/>
  <c r="AE388" i="1" s="1"/>
  <c r="S388" i="1" s="1"/>
  <c r="M281" i="7"/>
  <c r="AE353" i="1" s="1"/>
  <c r="S353" i="1" s="1"/>
  <c r="AE427" i="1"/>
  <c r="S427" i="1" s="1"/>
  <c r="M84" i="1"/>
  <c r="Q83" i="1"/>
  <c r="AC83" i="1" s="1"/>
  <c r="T417" i="1" l="1"/>
  <c r="U417" i="1" s="1"/>
  <c r="T355" i="1"/>
  <c r="T394" i="1"/>
  <c r="T419" i="1"/>
  <c r="T422" i="1"/>
  <c r="U422" i="1" s="1"/>
  <c r="T397" i="1"/>
  <c r="AE434" i="1"/>
  <c r="S434" i="1" s="1"/>
  <c r="M370" i="7"/>
  <c r="T189" i="1"/>
  <c r="T436" i="1"/>
  <c r="T307" i="1"/>
  <c r="T109" i="1"/>
  <c r="T121" i="1"/>
  <c r="T133" i="1"/>
  <c r="T145" i="1"/>
  <c r="T240" i="1"/>
  <c r="T99" i="1"/>
  <c r="T182" i="1"/>
  <c r="T305" i="1"/>
  <c r="T413" i="1"/>
  <c r="U413" i="1" s="1"/>
  <c r="T173" i="1"/>
  <c r="T89" i="1"/>
  <c r="T101" i="1"/>
  <c r="T113" i="1"/>
  <c r="T232" i="1"/>
  <c r="T339" i="1"/>
  <c r="T83" i="1"/>
  <c r="T166" i="1"/>
  <c r="T430" i="1"/>
  <c r="U430" i="1" s="1"/>
  <c r="T392" i="1"/>
  <c r="T216" i="1"/>
  <c r="T365" i="1"/>
  <c r="U365" i="1" s="1"/>
  <c r="T396" i="1"/>
  <c r="T408" i="1"/>
  <c r="U408" i="1" s="1"/>
  <c r="T320" i="1"/>
  <c r="T176" i="1"/>
  <c r="T259" i="1"/>
  <c r="T342" i="1"/>
  <c r="T86" i="1"/>
  <c r="T388" i="1"/>
  <c r="T169" i="1"/>
  <c r="T181" i="1"/>
  <c r="T400" i="1"/>
  <c r="U400" i="1" s="1"/>
  <c r="T193" i="1"/>
  <c r="T316" i="1"/>
  <c r="T252" i="1"/>
  <c r="T188" i="1"/>
  <c r="T124" i="1"/>
  <c r="T335" i="1"/>
  <c r="T271" i="1"/>
  <c r="T207" i="1"/>
  <c r="T143" i="1"/>
  <c r="T79" i="1"/>
  <c r="T354" i="1"/>
  <c r="U354" i="1" s="1"/>
  <c r="T290" i="1"/>
  <c r="T226" i="1"/>
  <c r="T162" i="1"/>
  <c r="T98" i="1"/>
  <c r="T168" i="1"/>
  <c r="T104" i="1"/>
  <c r="T315" i="1"/>
  <c r="T251" i="1"/>
  <c r="T187" i="1"/>
  <c r="T123" i="1"/>
  <c r="T398" i="1"/>
  <c r="T334" i="1"/>
  <c r="T270" i="1"/>
  <c r="T206" i="1"/>
  <c r="T142" i="1"/>
  <c r="T78" i="1"/>
  <c r="T357" i="1"/>
  <c r="U357" i="1" s="1"/>
  <c r="T77" i="1"/>
  <c r="T329" i="1"/>
  <c r="T141" i="1"/>
  <c r="T341" i="1"/>
  <c r="T85" i="1"/>
  <c r="T97" i="1"/>
  <c r="T292" i="1"/>
  <c r="T228" i="1"/>
  <c r="T164" i="1"/>
  <c r="T100" i="1"/>
  <c r="T311" i="1"/>
  <c r="T247" i="1"/>
  <c r="T183" i="1"/>
  <c r="T119" i="1"/>
  <c r="T330" i="1"/>
  <c r="T266" i="1"/>
  <c r="T202" i="1"/>
  <c r="T138" i="1"/>
  <c r="T344" i="1"/>
  <c r="T115" i="1"/>
  <c r="T381" i="1"/>
  <c r="U381" i="1" s="1"/>
  <c r="T336" i="1"/>
  <c r="T208" i="1"/>
  <c r="T291" i="1"/>
  <c r="T374" i="1"/>
  <c r="T118" i="1"/>
  <c r="T96" i="1"/>
  <c r="T373" i="1"/>
  <c r="T420" i="1"/>
  <c r="T328" i="1"/>
  <c r="T192" i="1"/>
  <c r="T275" i="1"/>
  <c r="T102" i="1"/>
  <c r="T281" i="1"/>
  <c r="T177" i="1"/>
  <c r="T198" i="1"/>
  <c r="T285" i="1"/>
  <c r="T313" i="1"/>
  <c r="T325" i="1"/>
  <c r="T337" i="1"/>
  <c r="T288" i="1"/>
  <c r="T112" i="1"/>
  <c r="T195" i="1"/>
  <c r="T278" i="1"/>
  <c r="T93" i="1"/>
  <c r="T117" i="1"/>
  <c r="T368" i="1"/>
  <c r="T129" i="1"/>
  <c r="T300" i="1"/>
  <c r="T236" i="1"/>
  <c r="T172" i="1"/>
  <c r="T108" i="1"/>
  <c r="T383" i="1"/>
  <c r="T319" i="1"/>
  <c r="T255" i="1"/>
  <c r="T191" i="1"/>
  <c r="T127" i="1"/>
  <c r="T338" i="1"/>
  <c r="T274" i="1"/>
  <c r="T210" i="1"/>
  <c r="T146" i="1"/>
  <c r="T82" i="1"/>
  <c r="T152" i="1"/>
  <c r="T88" i="1"/>
  <c r="T363" i="1"/>
  <c r="U363" i="1" s="1"/>
  <c r="T299" i="1"/>
  <c r="T235" i="1"/>
  <c r="T171" i="1"/>
  <c r="T107" i="1"/>
  <c r="T382" i="1"/>
  <c r="T318" i="1"/>
  <c r="T254" i="1"/>
  <c r="T190" i="1"/>
  <c r="T126" i="1"/>
  <c r="T435" i="1"/>
  <c r="T301" i="1"/>
  <c r="T265" i="1"/>
  <c r="T277" i="1"/>
  <c r="T289" i="1"/>
  <c r="T340" i="1"/>
  <c r="T276" i="1"/>
  <c r="T212" i="1"/>
  <c r="T148" i="1"/>
  <c r="T84" i="1"/>
  <c r="T359" i="1"/>
  <c r="T295" i="1"/>
  <c r="T231" i="1"/>
  <c r="T167" i="1"/>
  <c r="T103" i="1"/>
  <c r="T378" i="1"/>
  <c r="T314" i="1"/>
  <c r="T250" i="1"/>
  <c r="T186" i="1"/>
  <c r="T122" i="1"/>
  <c r="T153" i="1"/>
  <c r="T280" i="1"/>
  <c r="T326" i="1"/>
  <c r="T333" i="1"/>
  <c r="T364" i="1"/>
  <c r="U364" i="1" s="1"/>
  <c r="T369" i="1"/>
  <c r="U369" i="1" s="1"/>
  <c r="T304" i="1"/>
  <c r="T144" i="1"/>
  <c r="T227" i="1"/>
  <c r="T310" i="1"/>
  <c r="T349" i="1"/>
  <c r="T262" i="1"/>
  <c r="T317" i="1"/>
  <c r="T345" i="1"/>
  <c r="T360" i="1"/>
  <c r="T296" i="1"/>
  <c r="T128" i="1"/>
  <c r="T211" i="1"/>
  <c r="T294" i="1"/>
  <c r="T427" i="1"/>
  <c r="T312" i="1"/>
  <c r="T243" i="1"/>
  <c r="T431" i="1"/>
  <c r="T205" i="1"/>
  <c r="T185" i="1"/>
  <c r="T197" i="1"/>
  <c r="T209" i="1"/>
  <c r="T256" i="1"/>
  <c r="T131" i="1"/>
  <c r="T214" i="1"/>
  <c r="T297" i="1"/>
  <c r="T437" i="1"/>
  <c r="T309" i="1"/>
  <c r="T440" i="1"/>
  <c r="T321" i="1"/>
  <c r="T348" i="1"/>
  <c r="T284" i="1"/>
  <c r="T220" i="1"/>
  <c r="T156" i="1"/>
  <c r="T92" i="1"/>
  <c r="T367" i="1"/>
  <c r="U367" i="1" s="1"/>
  <c r="T303" i="1"/>
  <c r="T239" i="1"/>
  <c r="T175" i="1"/>
  <c r="T111" i="1"/>
  <c r="T322" i="1"/>
  <c r="T258" i="1"/>
  <c r="T194" i="1"/>
  <c r="T130" i="1"/>
  <c r="T200" i="1"/>
  <c r="T136" i="1"/>
  <c r="T347" i="1"/>
  <c r="T283" i="1"/>
  <c r="T219" i="1"/>
  <c r="T155" i="1"/>
  <c r="T91" i="1"/>
  <c r="T366" i="1"/>
  <c r="U366" i="1" s="1"/>
  <c r="T302" i="1"/>
  <c r="T238" i="1"/>
  <c r="T174" i="1"/>
  <c r="T110" i="1"/>
  <c r="T237" i="1"/>
  <c r="T201" i="1"/>
  <c r="T213" i="1"/>
  <c r="T225" i="1"/>
  <c r="T324" i="1"/>
  <c r="T260" i="1"/>
  <c r="T196" i="1"/>
  <c r="T132" i="1"/>
  <c r="T343" i="1"/>
  <c r="T279" i="1"/>
  <c r="T215" i="1"/>
  <c r="T151" i="1"/>
  <c r="T87" i="1"/>
  <c r="T362" i="1"/>
  <c r="T298" i="1"/>
  <c r="T234" i="1"/>
  <c r="T170" i="1"/>
  <c r="T106" i="1"/>
  <c r="T293" i="1"/>
  <c r="T160" i="1"/>
  <c r="T134" i="1"/>
  <c r="T253" i="1"/>
  <c r="T249" i="1"/>
  <c r="T261" i="1"/>
  <c r="T273" i="1"/>
  <c r="T272" i="1"/>
  <c r="T80" i="1"/>
  <c r="T163" i="1"/>
  <c r="T246" i="1"/>
  <c r="T439" i="1"/>
  <c r="T221" i="1"/>
  <c r="T217" i="1"/>
  <c r="T229" i="1"/>
  <c r="T241" i="1"/>
  <c r="T264" i="1"/>
  <c r="T403" i="1"/>
  <c r="T147" i="1"/>
  <c r="T230" i="1"/>
  <c r="T269" i="1"/>
  <c r="T165" i="1"/>
  <c r="T248" i="1"/>
  <c r="T179" i="1"/>
  <c r="T438" i="1"/>
  <c r="T441" i="1"/>
  <c r="T125" i="1"/>
  <c r="T81" i="1"/>
  <c r="T224" i="1"/>
  <c r="T323" i="1"/>
  <c r="T150" i="1"/>
  <c r="T233" i="1"/>
  <c r="T421" i="1"/>
  <c r="U421" i="1" s="1"/>
  <c r="T245" i="1"/>
  <c r="T424" i="1"/>
  <c r="U424" i="1" s="1"/>
  <c r="T257" i="1"/>
  <c r="T332" i="1"/>
  <c r="T268" i="1"/>
  <c r="T204" i="1"/>
  <c r="T140" i="1"/>
  <c r="T351" i="1"/>
  <c r="U351" i="1" s="1"/>
  <c r="T287" i="1"/>
  <c r="T223" i="1"/>
  <c r="T159" i="1"/>
  <c r="T95" i="1"/>
  <c r="T370" i="1"/>
  <c r="U370" i="1" s="1"/>
  <c r="T306" i="1"/>
  <c r="T242" i="1"/>
  <c r="T178" i="1"/>
  <c r="T114" i="1"/>
  <c r="T184" i="1"/>
  <c r="T120" i="1"/>
  <c r="T331" i="1"/>
  <c r="T267" i="1"/>
  <c r="T203" i="1"/>
  <c r="T139" i="1"/>
  <c r="T414" i="1"/>
  <c r="U414" i="1" s="1"/>
  <c r="T350" i="1"/>
  <c r="T286" i="1"/>
  <c r="T222" i="1"/>
  <c r="T158" i="1"/>
  <c r="T94" i="1"/>
  <c r="T157" i="1"/>
  <c r="T372" i="1"/>
  <c r="U372" i="1" s="1"/>
  <c r="T137" i="1"/>
  <c r="T377" i="1"/>
  <c r="T149" i="1"/>
  <c r="T384" i="1"/>
  <c r="T161" i="1"/>
  <c r="T308" i="1"/>
  <c r="T244" i="1"/>
  <c r="T180" i="1"/>
  <c r="T116" i="1"/>
  <c r="T327" i="1"/>
  <c r="T263" i="1"/>
  <c r="T199" i="1"/>
  <c r="T135" i="1"/>
  <c r="T410" i="1"/>
  <c r="U410" i="1" s="1"/>
  <c r="T346" i="1"/>
  <c r="T282" i="1"/>
  <c r="T218" i="1"/>
  <c r="T154" i="1"/>
  <c r="T90" i="1"/>
  <c r="M85" i="1"/>
  <c r="Q84" i="1"/>
  <c r="AC84" i="1" s="1"/>
  <c r="T425" i="1" l="1"/>
  <c r="T416" i="1"/>
  <c r="U416" i="1" s="1"/>
  <c r="AA416" i="1" s="1"/>
  <c r="T399" i="1"/>
  <c r="U399" i="1" s="1"/>
  <c r="T433" i="1"/>
  <c r="U433" i="1" s="1"/>
  <c r="AA433" i="1" s="1"/>
  <c r="T385" i="1"/>
  <c r="U385" i="1" s="1"/>
  <c r="AA385" i="1" s="1"/>
  <c r="AA422" i="1"/>
  <c r="AA367" i="1"/>
  <c r="AA381" i="1"/>
  <c r="AA424" i="1"/>
  <c r="AA366" i="1"/>
  <c r="AA430" i="1"/>
  <c r="AA417" i="1"/>
  <c r="T390" i="1"/>
  <c r="U390" i="1" s="1"/>
  <c r="AA390" i="1" s="1"/>
  <c r="T404" i="1"/>
  <c r="U404" i="1" s="1"/>
  <c r="V404" i="1" s="1"/>
  <c r="T379" i="1"/>
  <c r="U379" i="1" s="1"/>
  <c r="AA379" i="1" s="1"/>
  <c r="T401" i="1"/>
  <c r="U401" i="1" s="1"/>
  <c r="AA401" i="1" s="1"/>
  <c r="T423" i="1"/>
  <c r="U423" i="1" s="1"/>
  <c r="AA423" i="1" s="1"/>
  <c r="AA410" i="1"/>
  <c r="T375" i="1"/>
  <c r="U375" i="1" s="1"/>
  <c r="V375" i="1" s="1"/>
  <c r="T356" i="1"/>
  <c r="U356" i="1" s="1"/>
  <c r="V356" i="1" s="1"/>
  <c r="T412" i="1"/>
  <c r="T386" i="1"/>
  <c r="U386" i="1" s="1"/>
  <c r="V386" i="1" s="1"/>
  <c r="T395" i="1"/>
  <c r="U395" i="1" s="1"/>
  <c r="AA395" i="1" s="1"/>
  <c r="T429" i="1"/>
  <c r="U429" i="1" s="1"/>
  <c r="AA429" i="1" s="1"/>
  <c r="T409" i="1"/>
  <c r="T407" i="1"/>
  <c r="U407" i="1" s="1"/>
  <c r="AA407" i="1" s="1"/>
  <c r="T406" i="1"/>
  <c r="U406" i="1" s="1"/>
  <c r="AA406" i="1" s="1"/>
  <c r="T391" i="1"/>
  <c r="U391" i="1" s="1"/>
  <c r="AA391" i="1" s="1"/>
  <c r="T352" i="1"/>
  <c r="U352" i="1" s="1"/>
  <c r="AA352" i="1" s="1"/>
  <c r="T428" i="1"/>
  <c r="U428" i="1" s="1"/>
  <c r="AA428" i="1" s="1"/>
  <c r="T415" i="1"/>
  <c r="U415" i="1" s="1"/>
  <c r="V415" i="1" s="1"/>
  <c r="T361" i="1"/>
  <c r="U361" i="1" s="1"/>
  <c r="V361" i="1" s="1"/>
  <c r="AA357" i="1"/>
  <c r="T380" i="1"/>
  <c r="U380" i="1" s="1"/>
  <c r="V380" i="1" s="1"/>
  <c r="T387" i="1"/>
  <c r="U387" i="1" s="1"/>
  <c r="AA387" i="1" s="1"/>
  <c r="T402" i="1"/>
  <c r="U402" i="1" s="1"/>
  <c r="V402" i="1" s="1"/>
  <c r="W402" i="1" s="1"/>
  <c r="X402" i="1" s="1"/>
  <c r="Y402" i="1" s="1"/>
  <c r="Z402" i="1" s="1"/>
  <c r="T353" i="1"/>
  <c r="U353" i="1" s="1"/>
  <c r="AA353" i="1" s="1"/>
  <c r="T358" i="1"/>
  <c r="U358" i="1" s="1"/>
  <c r="V358" i="1" s="1"/>
  <c r="T371" i="1"/>
  <c r="U371" i="1" s="1"/>
  <c r="AA371" i="1" s="1"/>
  <c r="AA372" i="1"/>
  <c r="T426" i="1"/>
  <c r="T389" i="1"/>
  <c r="U389" i="1" s="1"/>
  <c r="AA389" i="1" s="1"/>
  <c r="T405" i="1"/>
  <c r="U405" i="1" s="1"/>
  <c r="AA405" i="1" s="1"/>
  <c r="T432" i="1"/>
  <c r="U432" i="1" s="1"/>
  <c r="V432" i="1" s="1"/>
  <c r="AA365" i="1"/>
  <c r="T418" i="1"/>
  <c r="U418" i="1" s="1"/>
  <c r="V418" i="1" s="1"/>
  <c r="T411" i="1"/>
  <c r="U411" i="1" s="1"/>
  <c r="AA411" i="1" s="1"/>
  <c r="AA413" i="1"/>
  <c r="AA369" i="1"/>
  <c r="T376" i="1"/>
  <c r="U376" i="1" s="1"/>
  <c r="AA376" i="1" s="1"/>
  <c r="AA414" i="1"/>
  <c r="AA354" i="1"/>
  <c r="AA370" i="1"/>
  <c r="T393" i="1"/>
  <c r="U393" i="1" s="1"/>
  <c r="AA393" i="1" s="1"/>
  <c r="AA421" i="1"/>
  <c r="AA400" i="1"/>
  <c r="AA351" i="1"/>
  <c r="AA408" i="1"/>
  <c r="AA364" i="1"/>
  <c r="AA363" i="1"/>
  <c r="U90" i="1"/>
  <c r="U180" i="1"/>
  <c r="U246" i="1"/>
  <c r="U106" i="1"/>
  <c r="U91" i="1"/>
  <c r="U303" i="1"/>
  <c r="U440" i="1"/>
  <c r="U214" i="1"/>
  <c r="U209" i="1"/>
  <c r="U296" i="1"/>
  <c r="U317" i="1"/>
  <c r="U280" i="1"/>
  <c r="U167" i="1"/>
  <c r="U84" i="1"/>
  <c r="U235" i="1"/>
  <c r="U274" i="1"/>
  <c r="U108" i="1"/>
  <c r="U129" i="1"/>
  <c r="U313" i="1"/>
  <c r="U177" i="1"/>
  <c r="U275" i="1"/>
  <c r="U336" i="1"/>
  <c r="U99" i="1"/>
  <c r="S442" i="1"/>
  <c r="V364" i="1"/>
  <c r="V410" i="1"/>
  <c r="V423" i="1"/>
  <c r="V354" i="1"/>
  <c r="V370" i="1"/>
  <c r="V421" i="1"/>
  <c r="U178" i="1"/>
  <c r="U150" i="1"/>
  <c r="U81" i="1"/>
  <c r="U269" i="1"/>
  <c r="U160" i="1"/>
  <c r="U170" i="1"/>
  <c r="U238" i="1"/>
  <c r="U155" i="1"/>
  <c r="U194" i="1"/>
  <c r="U144" i="1"/>
  <c r="U153" i="1"/>
  <c r="U314" i="1"/>
  <c r="U265" i="1"/>
  <c r="U126" i="1"/>
  <c r="U172" i="1"/>
  <c r="U93" i="1"/>
  <c r="U288" i="1"/>
  <c r="U285" i="1"/>
  <c r="U115" i="1"/>
  <c r="U119" i="1"/>
  <c r="U342" i="1"/>
  <c r="U166" i="1"/>
  <c r="U113" i="1"/>
  <c r="U121" i="1"/>
  <c r="U436" i="1"/>
  <c r="V351" i="1"/>
  <c r="V430" i="1"/>
  <c r="V400" i="1"/>
  <c r="V363" i="1"/>
  <c r="V413" i="1"/>
  <c r="U222" i="1"/>
  <c r="U203" i="1"/>
  <c r="U120" i="1"/>
  <c r="U125" i="1"/>
  <c r="U230" i="1"/>
  <c r="U324" i="1"/>
  <c r="U302" i="1"/>
  <c r="U175" i="1"/>
  <c r="U348" i="1"/>
  <c r="U185" i="1"/>
  <c r="U349" i="1"/>
  <c r="U295" i="1"/>
  <c r="U212" i="1"/>
  <c r="U107" i="1"/>
  <c r="U319" i="1"/>
  <c r="U337" i="1"/>
  <c r="U198" i="1"/>
  <c r="U183" i="1"/>
  <c r="U97" i="1"/>
  <c r="U78" i="1"/>
  <c r="U334" i="1"/>
  <c r="U168" i="1"/>
  <c r="U290" i="1"/>
  <c r="U169" i="1"/>
  <c r="U259" i="1"/>
  <c r="U83" i="1"/>
  <c r="U240" i="1"/>
  <c r="U189" i="1"/>
  <c r="V357" i="1"/>
  <c r="V417" i="1"/>
  <c r="V369" i="1"/>
  <c r="V365" i="1"/>
  <c r="V385" i="1"/>
  <c r="V372" i="1"/>
  <c r="U199" i="1"/>
  <c r="U94" i="1"/>
  <c r="U267" i="1"/>
  <c r="U140" i="1"/>
  <c r="U233" i="1"/>
  <c r="U323" i="1"/>
  <c r="U229" i="1"/>
  <c r="U298" i="1"/>
  <c r="U225" i="1"/>
  <c r="U201" i="1"/>
  <c r="U110" i="1"/>
  <c r="U283" i="1"/>
  <c r="U200" i="1"/>
  <c r="U322" i="1"/>
  <c r="U239" i="1"/>
  <c r="U156" i="1"/>
  <c r="U297" i="1"/>
  <c r="U326" i="1"/>
  <c r="U103" i="1"/>
  <c r="U277" i="1"/>
  <c r="U254" i="1"/>
  <c r="U171" i="1"/>
  <c r="U88" i="1"/>
  <c r="U127" i="1"/>
  <c r="U300" i="1"/>
  <c r="U96" i="1"/>
  <c r="U208" i="1"/>
  <c r="U330" i="1"/>
  <c r="U164" i="1"/>
  <c r="U98" i="1"/>
  <c r="U271" i="1"/>
  <c r="U188" i="1"/>
  <c r="U176" i="1"/>
  <c r="U339" i="1"/>
  <c r="V366" i="1"/>
  <c r="V414" i="1"/>
  <c r="V422" i="1"/>
  <c r="V408" i="1"/>
  <c r="V367" i="1"/>
  <c r="V381" i="1"/>
  <c r="V424" i="1"/>
  <c r="U412" i="1"/>
  <c r="V412" i="1" s="1"/>
  <c r="U355" i="1"/>
  <c r="V355" i="1" s="1"/>
  <c r="U388" i="1"/>
  <c r="V388" i="1" s="1"/>
  <c r="U392" i="1"/>
  <c r="V392" i="1" s="1"/>
  <c r="U396" i="1"/>
  <c r="AA396" i="1" s="1"/>
  <c r="U218" i="1"/>
  <c r="U263" i="1"/>
  <c r="AA263" i="1" s="1"/>
  <c r="U158" i="1"/>
  <c r="U331" i="1"/>
  <c r="AA331" i="1" s="1"/>
  <c r="U287" i="1"/>
  <c r="U438" i="1"/>
  <c r="U217" i="1"/>
  <c r="U273" i="1"/>
  <c r="U279" i="1"/>
  <c r="U130" i="1"/>
  <c r="U220" i="1"/>
  <c r="U154" i="1"/>
  <c r="AA154" i="1" s="1"/>
  <c r="U327" i="1"/>
  <c r="U244" i="1"/>
  <c r="U149" i="1"/>
  <c r="U157" i="1"/>
  <c r="U139" i="1"/>
  <c r="U95" i="1"/>
  <c r="AA95" i="1" s="1"/>
  <c r="U268" i="1"/>
  <c r="U245" i="1"/>
  <c r="U264" i="1"/>
  <c r="U221" i="1"/>
  <c r="AA221" i="1" s="1"/>
  <c r="U163" i="1"/>
  <c r="U261" i="1"/>
  <c r="AA261" i="1" s="1"/>
  <c r="U87" i="1"/>
  <c r="U343" i="1"/>
  <c r="AA343" i="1" s="1"/>
  <c r="U260" i="1"/>
  <c r="U213" i="1"/>
  <c r="AA213" i="1" s="1"/>
  <c r="U237" i="1"/>
  <c r="U111" i="1"/>
  <c r="AA111" i="1" s="1"/>
  <c r="U284" i="1"/>
  <c r="U309" i="1"/>
  <c r="AA309" i="1" s="1"/>
  <c r="U131" i="1"/>
  <c r="U197" i="1"/>
  <c r="AA197" i="1" s="1"/>
  <c r="U243" i="1"/>
  <c r="U294" i="1"/>
  <c r="AA294" i="1" s="1"/>
  <c r="U262" i="1"/>
  <c r="U231" i="1"/>
  <c r="AA231" i="1" s="1"/>
  <c r="U148" i="1"/>
  <c r="U289" i="1"/>
  <c r="AA289" i="1" s="1"/>
  <c r="U299" i="1"/>
  <c r="U82" i="1"/>
  <c r="AA82" i="1" s="1"/>
  <c r="U338" i="1"/>
  <c r="U255" i="1"/>
  <c r="AA255" i="1" s="1"/>
  <c r="U281" i="1"/>
  <c r="U192" i="1"/>
  <c r="AA192" i="1" s="1"/>
  <c r="U202" i="1"/>
  <c r="U292" i="1"/>
  <c r="AA292" i="1" s="1"/>
  <c r="U341" i="1"/>
  <c r="U270" i="1"/>
  <c r="AA270" i="1" s="1"/>
  <c r="U187" i="1"/>
  <c r="U104" i="1"/>
  <c r="U226" i="1"/>
  <c r="U143" i="1"/>
  <c r="U316" i="1"/>
  <c r="U403" i="1"/>
  <c r="AA403" i="1" s="1"/>
  <c r="U368" i="1"/>
  <c r="V368" i="1" s="1"/>
  <c r="W368" i="1" s="1"/>
  <c r="X368" i="1" s="1"/>
  <c r="U384" i="1"/>
  <c r="V384" i="1" s="1"/>
  <c r="U374" i="1"/>
  <c r="V374" i="1" s="1"/>
  <c r="U360" i="1"/>
  <c r="V360" i="1" s="1"/>
  <c r="W360" i="1" s="1"/>
  <c r="X360" i="1" s="1"/>
  <c r="Y360" i="1" s="1"/>
  <c r="Z360" i="1" s="1"/>
  <c r="U426" i="1"/>
  <c r="V426" i="1" s="1"/>
  <c r="U286" i="1"/>
  <c r="U179" i="1"/>
  <c r="U241" i="1"/>
  <c r="U80" i="1"/>
  <c r="U293" i="1"/>
  <c r="U151" i="1"/>
  <c r="U219" i="1"/>
  <c r="U92" i="1"/>
  <c r="AA92" i="1" s="1"/>
  <c r="U437" i="1"/>
  <c r="U312" i="1"/>
  <c r="U122" i="1"/>
  <c r="U190" i="1"/>
  <c r="AA190" i="1" s="1"/>
  <c r="U146" i="1"/>
  <c r="U236" i="1"/>
  <c r="U117" i="1"/>
  <c r="U278" i="1"/>
  <c r="U102" i="1"/>
  <c r="U328" i="1"/>
  <c r="U291" i="1"/>
  <c r="U344" i="1"/>
  <c r="U266" i="1"/>
  <c r="U100" i="1"/>
  <c r="AA100" i="1" s="1"/>
  <c r="U141" i="1"/>
  <c r="U251" i="1"/>
  <c r="AA251" i="1" s="1"/>
  <c r="U207" i="1"/>
  <c r="U124" i="1"/>
  <c r="U193" i="1"/>
  <c r="U216" i="1"/>
  <c r="AA216" i="1" s="1"/>
  <c r="U101" i="1"/>
  <c r="U305" i="1"/>
  <c r="U109" i="1"/>
  <c r="U397" i="1"/>
  <c r="AA397" i="1" s="1"/>
  <c r="U378" i="1"/>
  <c r="V378" i="1" s="1"/>
  <c r="U419" i="1"/>
  <c r="V419" i="1" s="1"/>
  <c r="U394" i="1"/>
  <c r="V394" i="1" s="1"/>
  <c r="U383" i="1"/>
  <c r="V383" i="1" s="1"/>
  <c r="U359" i="1"/>
  <c r="V359" i="1" s="1"/>
  <c r="U308" i="1"/>
  <c r="AA308" i="1" s="1"/>
  <c r="U242" i="1"/>
  <c r="U159" i="1"/>
  <c r="U332" i="1"/>
  <c r="U439" i="1"/>
  <c r="AA439" i="1" s="1"/>
  <c r="U249" i="1"/>
  <c r="U234" i="1"/>
  <c r="U136" i="1"/>
  <c r="U258" i="1"/>
  <c r="U211" i="1"/>
  <c r="U304" i="1"/>
  <c r="U333" i="1"/>
  <c r="U282" i="1"/>
  <c r="AA282" i="1" s="1"/>
  <c r="U116" i="1"/>
  <c r="U161" i="1"/>
  <c r="U137" i="1"/>
  <c r="U350" i="1"/>
  <c r="U184" i="1"/>
  <c r="U306" i="1"/>
  <c r="U223" i="1"/>
  <c r="U257" i="1"/>
  <c r="AA257" i="1" s="1"/>
  <c r="U441" i="1"/>
  <c r="U248" i="1"/>
  <c r="U147" i="1"/>
  <c r="U272" i="1"/>
  <c r="AA272" i="1" s="1"/>
  <c r="U253" i="1"/>
  <c r="U215" i="1"/>
  <c r="U132" i="1"/>
  <c r="U321" i="1"/>
  <c r="U256" i="1"/>
  <c r="U205" i="1"/>
  <c r="U128" i="1"/>
  <c r="U345" i="1"/>
  <c r="AA345" i="1" s="1"/>
  <c r="U310" i="1"/>
  <c r="U186" i="1"/>
  <c r="U276" i="1"/>
  <c r="U301" i="1"/>
  <c r="AA301" i="1" s="1"/>
  <c r="U210" i="1"/>
  <c r="U195" i="1"/>
  <c r="U325" i="1"/>
  <c r="U247" i="1"/>
  <c r="AA247" i="1" s="1"/>
  <c r="U329" i="1"/>
  <c r="U142" i="1"/>
  <c r="U315" i="1"/>
  <c r="U89" i="1"/>
  <c r="AA89" i="1" s="1"/>
  <c r="U182" i="1"/>
  <c r="U145" i="1"/>
  <c r="U373" i="1"/>
  <c r="V373" i="1" s="1"/>
  <c r="W373" i="1" s="1"/>
  <c r="X373" i="1" s="1"/>
  <c r="Y373" i="1" s="1"/>
  <c r="Z373" i="1" s="1"/>
  <c r="U420" i="1"/>
  <c r="V420" i="1" s="1"/>
  <c r="U409" i="1"/>
  <c r="V409" i="1" s="1"/>
  <c r="U377" i="1"/>
  <c r="V377" i="1" s="1"/>
  <c r="W377" i="1" s="1"/>
  <c r="X377" i="1" s="1"/>
  <c r="U382" i="1"/>
  <c r="V382" i="1" s="1"/>
  <c r="U398" i="1"/>
  <c r="V398" i="1" s="1"/>
  <c r="U427" i="1"/>
  <c r="V427" i="1" s="1"/>
  <c r="U362" i="1"/>
  <c r="V362" i="1" s="1"/>
  <c r="U135" i="1"/>
  <c r="U346" i="1"/>
  <c r="U114" i="1"/>
  <c r="U204" i="1"/>
  <c r="U224" i="1"/>
  <c r="AA224" i="1" s="1"/>
  <c r="U165" i="1"/>
  <c r="U134" i="1"/>
  <c r="U196" i="1"/>
  <c r="U174" i="1"/>
  <c r="AA174" i="1" s="1"/>
  <c r="U347" i="1"/>
  <c r="U227" i="1"/>
  <c r="U250" i="1"/>
  <c r="U340" i="1"/>
  <c r="U435" i="1"/>
  <c r="U318" i="1"/>
  <c r="U152" i="1"/>
  <c r="U191" i="1"/>
  <c r="U112" i="1"/>
  <c r="U118" i="1"/>
  <c r="U138" i="1"/>
  <c r="U311" i="1"/>
  <c r="U228" i="1"/>
  <c r="U85" i="1"/>
  <c r="U77" i="1"/>
  <c r="AA77" i="1" s="1"/>
  <c r="U206" i="1"/>
  <c r="U123" i="1"/>
  <c r="U162" i="1"/>
  <c r="U79" i="1"/>
  <c r="U335" i="1"/>
  <c r="U252" i="1"/>
  <c r="U181" i="1"/>
  <c r="U86" i="1"/>
  <c r="U320" i="1"/>
  <c r="U232" i="1"/>
  <c r="U173" i="1"/>
  <c r="U133" i="1"/>
  <c r="U307" i="1"/>
  <c r="T434" i="1"/>
  <c r="U425" i="1"/>
  <c r="AA425" i="1" s="1"/>
  <c r="U431" i="1"/>
  <c r="V431" i="1" s="1"/>
  <c r="S69" i="1"/>
  <c r="S70" i="1" s="1"/>
  <c r="M86" i="1"/>
  <c r="Q85" i="1"/>
  <c r="AC85" i="1" s="1"/>
  <c r="V376" i="1" l="1"/>
  <c r="V429" i="1"/>
  <c r="W429" i="1" s="1"/>
  <c r="X429" i="1" s="1"/>
  <c r="Y429" i="1" s="1"/>
  <c r="Z429" i="1" s="1"/>
  <c r="V352" i="1"/>
  <c r="W352" i="1" s="1"/>
  <c r="X352" i="1" s="1"/>
  <c r="Y352" i="1" s="1"/>
  <c r="Z352" i="1" s="1"/>
  <c r="V353" i="1"/>
  <c r="W353" i="1" s="1"/>
  <c r="X353" i="1" s="1"/>
  <c r="Y353" i="1" s="1"/>
  <c r="W426" i="1"/>
  <c r="X426" i="1" s="1"/>
  <c r="Y426" i="1" s="1"/>
  <c r="Z426" i="1" s="1"/>
  <c r="V407" i="1"/>
  <c r="W407" i="1" s="1"/>
  <c r="W388" i="1"/>
  <c r="X388" i="1" s="1"/>
  <c r="Y388" i="1" s="1"/>
  <c r="Z388" i="1" s="1"/>
  <c r="W359" i="1"/>
  <c r="X359" i="1" s="1"/>
  <c r="W384" i="1"/>
  <c r="X384" i="1" s="1"/>
  <c r="Y384" i="1" s="1"/>
  <c r="Z384" i="1" s="1"/>
  <c r="V393" i="1"/>
  <c r="W393" i="1" s="1"/>
  <c r="V387" i="1"/>
  <c r="W387" i="1" s="1"/>
  <c r="V416" i="1"/>
  <c r="W416" i="1" s="1"/>
  <c r="X416" i="1" s="1"/>
  <c r="V399" i="1"/>
  <c r="W399" i="1" s="1"/>
  <c r="W378" i="1"/>
  <c r="X378" i="1" s="1"/>
  <c r="W412" i="1"/>
  <c r="X412" i="1" s="1"/>
  <c r="Y412" i="1" s="1"/>
  <c r="Z412" i="1" s="1"/>
  <c r="W418" i="1"/>
  <c r="X418" i="1" s="1"/>
  <c r="Y418" i="1" s="1"/>
  <c r="Z418" i="1" s="1"/>
  <c r="V379" i="1"/>
  <c r="W379" i="1" s="1"/>
  <c r="X379" i="1" s="1"/>
  <c r="Y379" i="1" s="1"/>
  <c r="Z379" i="1" s="1"/>
  <c r="V406" i="1"/>
  <c r="W406" i="1" s="1"/>
  <c r="V405" i="1"/>
  <c r="W405" i="1" s="1"/>
  <c r="W392" i="1"/>
  <c r="X392" i="1" s="1"/>
  <c r="V401" i="1"/>
  <c r="W401" i="1" s="1"/>
  <c r="X401" i="1" s="1"/>
  <c r="V411" i="1"/>
  <c r="W411" i="1" s="1"/>
  <c r="V371" i="1"/>
  <c r="W371" i="1" s="1"/>
  <c r="X371" i="1" s="1"/>
  <c r="V395" i="1"/>
  <c r="W395" i="1" s="1"/>
  <c r="W361" i="1"/>
  <c r="X361" i="1" s="1"/>
  <c r="W419" i="1"/>
  <c r="X419" i="1" s="1"/>
  <c r="Y419" i="1" s="1"/>
  <c r="Z419" i="1" s="1"/>
  <c r="V433" i="1"/>
  <c r="W433" i="1" s="1"/>
  <c r="X433" i="1" s="1"/>
  <c r="Y433" i="1" s="1"/>
  <c r="V173" i="1"/>
  <c r="W173" i="1" s="1"/>
  <c r="X173" i="1" s="1"/>
  <c r="Y173" i="1" s="1"/>
  <c r="Z173" i="1" s="1"/>
  <c r="AA173" i="1"/>
  <c r="V181" i="1"/>
  <c r="W181" i="1" s="1"/>
  <c r="X181" i="1" s="1"/>
  <c r="Y181" i="1" s="1"/>
  <c r="Z181" i="1" s="1"/>
  <c r="AA181" i="1"/>
  <c r="V162" i="1"/>
  <c r="W162" i="1" s="1"/>
  <c r="X162" i="1" s="1"/>
  <c r="Y162" i="1" s="1"/>
  <c r="Z162" i="1" s="1"/>
  <c r="AA162" i="1"/>
  <c r="V85" i="1"/>
  <c r="W85" i="1" s="1"/>
  <c r="X85" i="1" s="1"/>
  <c r="Y85" i="1" s="1"/>
  <c r="Z85" i="1" s="1"/>
  <c r="AA85" i="1"/>
  <c r="V118" i="1"/>
  <c r="W118" i="1" s="1"/>
  <c r="X118" i="1" s="1"/>
  <c r="Y118" i="1" s="1"/>
  <c r="Z118" i="1" s="1"/>
  <c r="AA118" i="1"/>
  <c r="V318" i="1"/>
  <c r="W318" i="1" s="1"/>
  <c r="X318" i="1" s="1"/>
  <c r="AA318" i="1"/>
  <c r="V227" i="1"/>
  <c r="W227" i="1" s="1"/>
  <c r="X227" i="1" s="1"/>
  <c r="AA227" i="1"/>
  <c r="V134" i="1"/>
  <c r="W134" i="1" s="1"/>
  <c r="X134" i="1" s="1"/>
  <c r="Y134" i="1" s="1"/>
  <c r="Z134" i="1" s="1"/>
  <c r="AA134" i="1"/>
  <c r="V114" i="1"/>
  <c r="AA114" i="1"/>
  <c r="V315" i="1"/>
  <c r="W315" i="1" s="1"/>
  <c r="X315" i="1" s="1"/>
  <c r="AA315" i="1"/>
  <c r="V325" i="1"/>
  <c r="W325" i="1" s="1"/>
  <c r="X325" i="1" s="1"/>
  <c r="AA325" i="1"/>
  <c r="V276" i="1"/>
  <c r="W276" i="1" s="1"/>
  <c r="AA276" i="1"/>
  <c r="V128" i="1"/>
  <c r="W128" i="1" s="1"/>
  <c r="AA128" i="1"/>
  <c r="V132" i="1"/>
  <c r="W132" i="1" s="1"/>
  <c r="X132" i="1" s="1"/>
  <c r="Y132" i="1" s="1"/>
  <c r="Z132" i="1" s="1"/>
  <c r="AA132" i="1"/>
  <c r="V147" i="1"/>
  <c r="W147" i="1" s="1"/>
  <c r="X147" i="1" s="1"/>
  <c r="AA147" i="1"/>
  <c r="V223" i="1"/>
  <c r="W223" i="1" s="1"/>
  <c r="X223" i="1" s="1"/>
  <c r="Y223" i="1" s="1"/>
  <c r="Z223" i="1" s="1"/>
  <c r="AA223" i="1"/>
  <c r="V137" i="1"/>
  <c r="W137" i="1" s="1"/>
  <c r="X137" i="1" s="1"/>
  <c r="Y137" i="1" s="1"/>
  <c r="Z137" i="1" s="1"/>
  <c r="AA137" i="1"/>
  <c r="V333" i="1"/>
  <c r="W333" i="1" s="1"/>
  <c r="AA333" i="1"/>
  <c r="V136" i="1"/>
  <c r="W136" i="1" s="1"/>
  <c r="AA136" i="1"/>
  <c r="V332" i="1"/>
  <c r="W332" i="1" s="1"/>
  <c r="X332" i="1" s="1"/>
  <c r="Y332" i="1" s="1"/>
  <c r="Z332" i="1" s="1"/>
  <c r="AA332" i="1"/>
  <c r="V109" i="1"/>
  <c r="W109" i="1" s="1"/>
  <c r="X109" i="1" s="1"/>
  <c r="Y109" i="1" s="1"/>
  <c r="Z109" i="1" s="1"/>
  <c r="AA109" i="1"/>
  <c r="V193" i="1"/>
  <c r="W193" i="1" s="1"/>
  <c r="X193" i="1" s="1"/>
  <c r="Y193" i="1" s="1"/>
  <c r="Z193" i="1" s="1"/>
  <c r="AA193" i="1"/>
  <c r="V141" i="1"/>
  <c r="W141" i="1" s="1"/>
  <c r="X141" i="1" s="1"/>
  <c r="AA141" i="1"/>
  <c r="V291" i="1"/>
  <c r="W291" i="1" s="1"/>
  <c r="X291" i="1" s="1"/>
  <c r="AA291" i="1"/>
  <c r="V117" i="1"/>
  <c r="W117" i="1" s="1"/>
  <c r="X117" i="1" s="1"/>
  <c r="AA117" i="1"/>
  <c r="V122" i="1"/>
  <c r="W122" i="1" s="1"/>
  <c r="X122" i="1" s="1"/>
  <c r="Y122" i="1" s="1"/>
  <c r="Z122" i="1" s="1"/>
  <c r="AA122" i="1"/>
  <c r="V219" i="1"/>
  <c r="W219" i="1" s="1"/>
  <c r="X219" i="1" s="1"/>
  <c r="AA219" i="1"/>
  <c r="V241" i="1"/>
  <c r="W241" i="1" s="1"/>
  <c r="AA241" i="1"/>
  <c r="V226" i="1"/>
  <c r="W226" i="1" s="1"/>
  <c r="AA226" i="1"/>
  <c r="V341" i="1"/>
  <c r="W341" i="1" s="1"/>
  <c r="X341" i="1" s="1"/>
  <c r="AA341" i="1"/>
  <c r="V281" i="1"/>
  <c r="W281" i="1" s="1"/>
  <c r="X281" i="1" s="1"/>
  <c r="Y281" i="1" s="1"/>
  <c r="Z281" i="1" s="1"/>
  <c r="AA281" i="1"/>
  <c r="V299" i="1"/>
  <c r="W299" i="1" s="1"/>
  <c r="X299" i="1" s="1"/>
  <c r="Y299" i="1" s="1"/>
  <c r="AA299" i="1"/>
  <c r="V262" i="1"/>
  <c r="W262" i="1" s="1"/>
  <c r="X262" i="1" s="1"/>
  <c r="Y262" i="1" s="1"/>
  <c r="AA262" i="1"/>
  <c r="V131" i="1"/>
  <c r="W131" i="1" s="1"/>
  <c r="X131" i="1" s="1"/>
  <c r="Y131" i="1" s="1"/>
  <c r="Z131" i="1" s="1"/>
  <c r="AA131" i="1"/>
  <c r="V237" i="1"/>
  <c r="W237" i="1" s="1"/>
  <c r="X237" i="1" s="1"/>
  <c r="Y237" i="1" s="1"/>
  <c r="Z237" i="1" s="1"/>
  <c r="AA237" i="1"/>
  <c r="V87" i="1"/>
  <c r="W87" i="1" s="1"/>
  <c r="AA87" i="1"/>
  <c r="V264" i="1"/>
  <c r="W264" i="1" s="1"/>
  <c r="X264" i="1" s="1"/>
  <c r="Y264" i="1" s="1"/>
  <c r="AA264" i="1"/>
  <c r="V139" i="1"/>
  <c r="W139" i="1" s="1"/>
  <c r="X139" i="1" s="1"/>
  <c r="Y139" i="1" s="1"/>
  <c r="AA139" i="1"/>
  <c r="V327" i="1"/>
  <c r="W327" i="1" s="1"/>
  <c r="X327" i="1" s="1"/>
  <c r="AA327" i="1"/>
  <c r="V279" i="1"/>
  <c r="W279" i="1" s="1"/>
  <c r="X279" i="1" s="1"/>
  <c r="Y279" i="1" s="1"/>
  <c r="Z279" i="1" s="1"/>
  <c r="AA279" i="1"/>
  <c r="V287" i="1"/>
  <c r="W287" i="1" s="1"/>
  <c r="X287" i="1" s="1"/>
  <c r="AA287" i="1"/>
  <c r="V218" i="1"/>
  <c r="W218" i="1" s="1"/>
  <c r="AA218" i="1"/>
  <c r="V339" i="1"/>
  <c r="W339" i="1" s="1"/>
  <c r="AA339" i="1"/>
  <c r="V98" i="1"/>
  <c r="W98" i="1" s="1"/>
  <c r="X98" i="1" s="1"/>
  <c r="AA98" i="1"/>
  <c r="V96" i="1"/>
  <c r="W96" i="1" s="1"/>
  <c r="X96" i="1" s="1"/>
  <c r="Y96" i="1" s="1"/>
  <c r="AA96" i="1"/>
  <c r="V171" i="1"/>
  <c r="W171" i="1" s="1"/>
  <c r="X171" i="1" s="1"/>
  <c r="AA171" i="1"/>
  <c r="V326" i="1"/>
  <c r="W326" i="1" s="1"/>
  <c r="AA326" i="1"/>
  <c r="V322" i="1"/>
  <c r="W322" i="1" s="1"/>
  <c r="X322" i="1" s="1"/>
  <c r="Y322" i="1" s="1"/>
  <c r="AA322" i="1"/>
  <c r="V201" i="1"/>
  <c r="W201" i="1" s="1"/>
  <c r="X201" i="1" s="1"/>
  <c r="Y201" i="1" s="1"/>
  <c r="Z201" i="1" s="1"/>
  <c r="AA201" i="1"/>
  <c r="V323" i="1"/>
  <c r="AA323" i="1"/>
  <c r="V94" i="1"/>
  <c r="W94" i="1" s="1"/>
  <c r="AA94" i="1"/>
  <c r="V240" i="1"/>
  <c r="W240" i="1" s="1"/>
  <c r="AA240" i="1"/>
  <c r="V290" i="1"/>
  <c r="W290" i="1" s="1"/>
  <c r="X290" i="1" s="1"/>
  <c r="Y290" i="1" s="1"/>
  <c r="Z290" i="1" s="1"/>
  <c r="AA290" i="1"/>
  <c r="V97" i="1"/>
  <c r="W97" i="1" s="1"/>
  <c r="AA97" i="1"/>
  <c r="V319" i="1"/>
  <c r="W319" i="1" s="1"/>
  <c r="X319" i="1" s="1"/>
  <c r="AA319" i="1"/>
  <c r="V349" i="1"/>
  <c r="W349" i="1" s="1"/>
  <c r="AA349" i="1"/>
  <c r="V302" i="1"/>
  <c r="W302" i="1" s="1"/>
  <c r="AA302" i="1"/>
  <c r="V120" i="1"/>
  <c r="W120" i="1" s="1"/>
  <c r="AA120" i="1"/>
  <c r="V113" i="1"/>
  <c r="W113" i="1" s="1"/>
  <c r="X113" i="1" s="1"/>
  <c r="AA113" i="1"/>
  <c r="V115" i="1"/>
  <c r="W115" i="1" s="1"/>
  <c r="AA115" i="1"/>
  <c r="V172" i="1"/>
  <c r="W172" i="1" s="1"/>
  <c r="X172" i="1" s="1"/>
  <c r="Y172" i="1" s="1"/>
  <c r="Z172" i="1" s="1"/>
  <c r="AA172" i="1"/>
  <c r="V153" i="1"/>
  <c r="W153" i="1" s="1"/>
  <c r="AA153" i="1"/>
  <c r="V238" i="1"/>
  <c r="W238" i="1" s="1"/>
  <c r="AA238" i="1"/>
  <c r="V81" i="1"/>
  <c r="W81" i="1" s="1"/>
  <c r="AA81" i="1"/>
  <c r="V275" i="1"/>
  <c r="W275" i="1" s="1"/>
  <c r="X275" i="1" s="1"/>
  <c r="Y275" i="1" s="1"/>
  <c r="Z275" i="1" s="1"/>
  <c r="AA275" i="1"/>
  <c r="V108" i="1"/>
  <c r="W108" i="1" s="1"/>
  <c r="X108" i="1" s="1"/>
  <c r="Y108" i="1" s="1"/>
  <c r="Z108" i="1" s="1"/>
  <c r="AA108" i="1"/>
  <c r="V167" i="1"/>
  <c r="W167" i="1" s="1"/>
  <c r="X167" i="1" s="1"/>
  <c r="AA167" i="1"/>
  <c r="V209" i="1"/>
  <c r="W209" i="1" s="1"/>
  <c r="X209" i="1" s="1"/>
  <c r="AA209" i="1"/>
  <c r="V91" i="1"/>
  <c r="W91" i="1" s="1"/>
  <c r="X91" i="1" s="1"/>
  <c r="Y91" i="1" s="1"/>
  <c r="Z91" i="1" s="1"/>
  <c r="AA91" i="1"/>
  <c r="V90" i="1"/>
  <c r="W90" i="1" s="1"/>
  <c r="AA90" i="1"/>
  <c r="AA431" i="1"/>
  <c r="AA360" i="1"/>
  <c r="AA427" i="1"/>
  <c r="AA418" i="1"/>
  <c r="AA388" i="1"/>
  <c r="AA415" i="1"/>
  <c r="AA409" i="1"/>
  <c r="AA412" i="1"/>
  <c r="AA382" i="1"/>
  <c r="AA359" i="1"/>
  <c r="AA394" i="1"/>
  <c r="AA384" i="1"/>
  <c r="V232" i="1"/>
  <c r="W232" i="1" s="1"/>
  <c r="X232" i="1" s="1"/>
  <c r="AA232" i="1"/>
  <c r="V123" i="1"/>
  <c r="W123" i="1" s="1"/>
  <c r="X123" i="1" s="1"/>
  <c r="Y123" i="1" s="1"/>
  <c r="Z123" i="1" s="1"/>
  <c r="AA123" i="1"/>
  <c r="V112" i="1"/>
  <c r="W112" i="1" s="1"/>
  <c r="X112" i="1" s="1"/>
  <c r="Y112" i="1" s="1"/>
  <c r="Z112" i="1" s="1"/>
  <c r="AA112" i="1"/>
  <c r="V347" i="1"/>
  <c r="W347" i="1" s="1"/>
  <c r="X347" i="1" s="1"/>
  <c r="Y347" i="1" s="1"/>
  <c r="Z347" i="1" s="1"/>
  <c r="AA347" i="1"/>
  <c r="V165" i="1"/>
  <c r="W165" i="1" s="1"/>
  <c r="AA165" i="1"/>
  <c r="V145" i="1"/>
  <c r="W145" i="1" s="1"/>
  <c r="X145" i="1" s="1"/>
  <c r="Y145" i="1" s="1"/>
  <c r="Z145" i="1" s="1"/>
  <c r="AA145" i="1"/>
  <c r="V195" i="1"/>
  <c r="W195" i="1" s="1"/>
  <c r="X195" i="1" s="1"/>
  <c r="AA195" i="1"/>
  <c r="V186" i="1"/>
  <c r="W186" i="1" s="1"/>
  <c r="X186" i="1" s="1"/>
  <c r="AA186" i="1"/>
  <c r="V205" i="1"/>
  <c r="W205" i="1" s="1"/>
  <c r="X205" i="1" s="1"/>
  <c r="AA205" i="1"/>
  <c r="V215" i="1"/>
  <c r="W215" i="1" s="1"/>
  <c r="AA215" i="1"/>
  <c r="V248" i="1"/>
  <c r="W248" i="1" s="1"/>
  <c r="AA248" i="1"/>
  <c r="V161" i="1"/>
  <c r="W161" i="1" s="1"/>
  <c r="X161" i="1" s="1"/>
  <c r="AA161" i="1"/>
  <c r="V304" i="1"/>
  <c r="W304" i="1" s="1"/>
  <c r="X304" i="1" s="1"/>
  <c r="AA304" i="1"/>
  <c r="V234" i="1"/>
  <c r="W234" i="1" s="1"/>
  <c r="X234" i="1" s="1"/>
  <c r="Y234" i="1" s="1"/>
  <c r="Z234" i="1" s="1"/>
  <c r="AA234" i="1"/>
  <c r="V159" i="1"/>
  <c r="W159" i="1" s="1"/>
  <c r="AA159" i="1"/>
  <c r="V305" i="1"/>
  <c r="W305" i="1" s="1"/>
  <c r="AA305" i="1"/>
  <c r="V124" i="1"/>
  <c r="W124" i="1" s="1"/>
  <c r="X124" i="1" s="1"/>
  <c r="AA124" i="1"/>
  <c r="V328" i="1"/>
  <c r="W328" i="1" s="1"/>
  <c r="X328" i="1" s="1"/>
  <c r="Y328" i="1" s="1"/>
  <c r="Z328" i="1" s="1"/>
  <c r="AA328" i="1"/>
  <c r="V236" i="1"/>
  <c r="W236" i="1" s="1"/>
  <c r="X236" i="1" s="1"/>
  <c r="AA236" i="1"/>
  <c r="V312" i="1"/>
  <c r="W312" i="1" s="1"/>
  <c r="AA312" i="1"/>
  <c r="V151" i="1"/>
  <c r="W151" i="1" s="1"/>
  <c r="X151" i="1" s="1"/>
  <c r="Y151" i="1" s="1"/>
  <c r="Z151" i="1" s="1"/>
  <c r="AA151" i="1"/>
  <c r="V179" i="1"/>
  <c r="W179" i="1" s="1"/>
  <c r="X179" i="1" s="1"/>
  <c r="Y179" i="1" s="1"/>
  <c r="Z179" i="1" s="1"/>
  <c r="AA179" i="1"/>
  <c r="V104" i="1"/>
  <c r="W104" i="1" s="1"/>
  <c r="X104" i="1" s="1"/>
  <c r="AA104" i="1"/>
  <c r="V245" i="1"/>
  <c r="W245" i="1" s="1"/>
  <c r="X245" i="1" s="1"/>
  <c r="AA245" i="1"/>
  <c r="V157" i="1"/>
  <c r="W157" i="1" s="1"/>
  <c r="X157" i="1" s="1"/>
  <c r="AA157" i="1"/>
  <c r="V273" i="1"/>
  <c r="W273" i="1" s="1"/>
  <c r="X273" i="1" s="1"/>
  <c r="AA273" i="1"/>
  <c r="V176" i="1"/>
  <c r="W176" i="1" s="1"/>
  <c r="X176" i="1" s="1"/>
  <c r="Y176" i="1" s="1"/>
  <c r="Z176" i="1" s="1"/>
  <c r="AA176" i="1"/>
  <c r="V164" i="1"/>
  <c r="W164" i="1" s="1"/>
  <c r="X164" i="1" s="1"/>
  <c r="Y164" i="1" s="1"/>
  <c r="Z164" i="1" s="1"/>
  <c r="AA164" i="1"/>
  <c r="V300" i="1"/>
  <c r="W300" i="1" s="1"/>
  <c r="AA300" i="1"/>
  <c r="V254" i="1"/>
  <c r="W254" i="1" s="1"/>
  <c r="X254" i="1" s="1"/>
  <c r="Y254" i="1" s="1"/>
  <c r="Z254" i="1" s="1"/>
  <c r="AA254" i="1"/>
  <c r="V297" i="1"/>
  <c r="W297" i="1" s="1"/>
  <c r="X297" i="1" s="1"/>
  <c r="Y297" i="1" s="1"/>
  <c r="Z297" i="1" s="1"/>
  <c r="AA297" i="1"/>
  <c r="V200" i="1"/>
  <c r="W200" i="1" s="1"/>
  <c r="AA200" i="1"/>
  <c r="V225" i="1"/>
  <c r="W225" i="1" s="1"/>
  <c r="X225" i="1" s="1"/>
  <c r="Y225" i="1" s="1"/>
  <c r="Z225" i="1" s="1"/>
  <c r="AA225" i="1"/>
  <c r="V233" i="1"/>
  <c r="W233" i="1" s="1"/>
  <c r="X233" i="1" s="1"/>
  <c r="Y233" i="1" s="1"/>
  <c r="Z233" i="1" s="1"/>
  <c r="AA233" i="1"/>
  <c r="V199" i="1"/>
  <c r="W199" i="1" s="1"/>
  <c r="AA199" i="1"/>
  <c r="V83" i="1"/>
  <c r="W83" i="1" s="1"/>
  <c r="X83" i="1" s="1"/>
  <c r="Y83" i="1" s="1"/>
  <c r="Z83" i="1" s="1"/>
  <c r="AA83" i="1"/>
  <c r="V168" i="1"/>
  <c r="W168" i="1" s="1"/>
  <c r="X168" i="1" s="1"/>
  <c r="Y168" i="1" s="1"/>
  <c r="Z168" i="1" s="1"/>
  <c r="AA168" i="1"/>
  <c r="V183" i="1"/>
  <c r="W183" i="1" s="1"/>
  <c r="X183" i="1" s="1"/>
  <c r="AA183" i="1"/>
  <c r="V107" i="1"/>
  <c r="W107" i="1" s="1"/>
  <c r="AA107" i="1"/>
  <c r="V185" i="1"/>
  <c r="W185" i="1" s="1"/>
  <c r="AA185" i="1"/>
  <c r="V324" i="1"/>
  <c r="W324" i="1" s="1"/>
  <c r="AA324" i="1"/>
  <c r="V203" i="1"/>
  <c r="W203" i="1" s="1"/>
  <c r="X203" i="1" s="1"/>
  <c r="Y203" i="1" s="1"/>
  <c r="AA203" i="1"/>
  <c r="V166" i="1"/>
  <c r="W166" i="1" s="1"/>
  <c r="AA166" i="1"/>
  <c r="V285" i="1"/>
  <c r="W285" i="1" s="1"/>
  <c r="AA285" i="1"/>
  <c r="V126" i="1"/>
  <c r="W126" i="1" s="1"/>
  <c r="X126" i="1" s="1"/>
  <c r="Y126" i="1" s="1"/>
  <c r="Z126" i="1" s="1"/>
  <c r="AA126" i="1"/>
  <c r="V144" i="1"/>
  <c r="W144" i="1" s="1"/>
  <c r="X144" i="1" s="1"/>
  <c r="Y144" i="1" s="1"/>
  <c r="Z144" i="1" s="1"/>
  <c r="AA144" i="1"/>
  <c r="V170" i="1"/>
  <c r="W170" i="1" s="1"/>
  <c r="AA170" i="1"/>
  <c r="V150" i="1"/>
  <c r="W150" i="1" s="1"/>
  <c r="X150" i="1" s="1"/>
  <c r="Y150" i="1" s="1"/>
  <c r="Z150" i="1" s="1"/>
  <c r="AA150" i="1"/>
  <c r="V177" i="1"/>
  <c r="W177" i="1" s="1"/>
  <c r="AA177" i="1"/>
  <c r="V274" i="1"/>
  <c r="W274" i="1" s="1"/>
  <c r="AA274" i="1"/>
  <c r="V280" i="1"/>
  <c r="W280" i="1" s="1"/>
  <c r="X280" i="1" s="1"/>
  <c r="AA280" i="1"/>
  <c r="V214" i="1"/>
  <c r="W214" i="1" s="1"/>
  <c r="X214" i="1" s="1"/>
  <c r="Y214" i="1" s="1"/>
  <c r="AA214" i="1"/>
  <c r="V106" i="1"/>
  <c r="W106" i="1" s="1"/>
  <c r="X106" i="1" s="1"/>
  <c r="Y106" i="1" s="1"/>
  <c r="Z106" i="1" s="1"/>
  <c r="AA106" i="1"/>
  <c r="AA377" i="1"/>
  <c r="AA398" i="1"/>
  <c r="AA392" i="1"/>
  <c r="AA378" i="1"/>
  <c r="AA374" i="1"/>
  <c r="AA426" i="1"/>
  <c r="AA375" i="1"/>
  <c r="AA373" i="1"/>
  <c r="AA383" i="1"/>
  <c r="AA419" i="1"/>
  <c r="V252" i="1"/>
  <c r="W252" i="1" s="1"/>
  <c r="X252" i="1" s="1"/>
  <c r="Y252" i="1" s="1"/>
  <c r="Z252" i="1" s="1"/>
  <c r="AA252" i="1"/>
  <c r="V228" i="1"/>
  <c r="W228" i="1" s="1"/>
  <c r="AA228" i="1"/>
  <c r="V435" i="1"/>
  <c r="W435" i="1" s="1"/>
  <c r="X435" i="1" s="1"/>
  <c r="Y435" i="1" s="1"/>
  <c r="Z435" i="1" s="1"/>
  <c r="AA435" i="1"/>
  <c r="V346" i="1"/>
  <c r="W346" i="1" s="1"/>
  <c r="AA346" i="1"/>
  <c r="V142" i="1"/>
  <c r="W142" i="1" s="1"/>
  <c r="AA142" i="1"/>
  <c r="V306" i="1"/>
  <c r="W306" i="1" s="1"/>
  <c r="AA306" i="1"/>
  <c r="W409" i="1"/>
  <c r="X409" i="1" s="1"/>
  <c r="W427" i="1"/>
  <c r="X427" i="1" s="1"/>
  <c r="Y427" i="1" s="1"/>
  <c r="Z427" i="1" s="1"/>
  <c r="V307" i="1"/>
  <c r="W307" i="1" s="1"/>
  <c r="X307" i="1" s="1"/>
  <c r="Y307" i="1" s="1"/>
  <c r="Z307" i="1" s="1"/>
  <c r="AA307" i="1"/>
  <c r="V320" i="1"/>
  <c r="W320" i="1" s="1"/>
  <c r="X320" i="1" s="1"/>
  <c r="Y320" i="1" s="1"/>
  <c r="AA320" i="1"/>
  <c r="V335" i="1"/>
  <c r="W335" i="1" s="1"/>
  <c r="X335" i="1" s="1"/>
  <c r="Y335" i="1" s="1"/>
  <c r="Z335" i="1" s="1"/>
  <c r="AA335" i="1"/>
  <c r="V206" i="1"/>
  <c r="W206" i="1" s="1"/>
  <c r="AA206" i="1"/>
  <c r="V311" i="1"/>
  <c r="W311" i="1" s="1"/>
  <c r="X311" i="1" s="1"/>
  <c r="Y311" i="1" s="1"/>
  <c r="Z311" i="1" s="1"/>
  <c r="AA311" i="1"/>
  <c r="V191" i="1"/>
  <c r="W191" i="1" s="1"/>
  <c r="X191" i="1" s="1"/>
  <c r="Y191" i="1" s="1"/>
  <c r="Z191" i="1" s="1"/>
  <c r="AA191" i="1"/>
  <c r="V340" i="1"/>
  <c r="W340" i="1" s="1"/>
  <c r="AA340" i="1"/>
  <c r="V135" i="1"/>
  <c r="W135" i="1" s="1"/>
  <c r="X135" i="1" s="1"/>
  <c r="Y135" i="1" s="1"/>
  <c r="Z135" i="1" s="1"/>
  <c r="AA135" i="1"/>
  <c r="V182" i="1"/>
  <c r="W182" i="1" s="1"/>
  <c r="AA182" i="1"/>
  <c r="V329" i="1"/>
  <c r="W329" i="1" s="1"/>
  <c r="X329" i="1" s="1"/>
  <c r="Y329" i="1" s="1"/>
  <c r="AA329" i="1"/>
  <c r="V210" i="1"/>
  <c r="W210" i="1" s="1"/>
  <c r="X210" i="1" s="1"/>
  <c r="Y210" i="1" s="1"/>
  <c r="AA210" i="1"/>
  <c r="V310" i="1"/>
  <c r="W310" i="1" s="1"/>
  <c r="X310" i="1" s="1"/>
  <c r="Y310" i="1" s="1"/>
  <c r="Z310" i="1" s="1"/>
  <c r="AA310" i="1"/>
  <c r="V256" i="1"/>
  <c r="W256" i="1" s="1"/>
  <c r="X256" i="1" s="1"/>
  <c r="AA256" i="1"/>
  <c r="V253" i="1"/>
  <c r="W253" i="1" s="1"/>
  <c r="X253" i="1" s="1"/>
  <c r="Y253" i="1" s="1"/>
  <c r="Z253" i="1" s="1"/>
  <c r="AA253" i="1"/>
  <c r="V441" i="1"/>
  <c r="W441" i="1" s="1"/>
  <c r="AA441" i="1"/>
  <c r="V184" i="1"/>
  <c r="W184" i="1" s="1"/>
  <c r="X184" i="1" s="1"/>
  <c r="Y184" i="1" s="1"/>
  <c r="Z184" i="1" s="1"/>
  <c r="AA184" i="1"/>
  <c r="V116" i="1"/>
  <c r="W116" i="1" s="1"/>
  <c r="X116" i="1" s="1"/>
  <c r="Y116" i="1" s="1"/>
  <c r="Z116" i="1" s="1"/>
  <c r="AA116" i="1"/>
  <c r="V211" i="1"/>
  <c r="W211" i="1" s="1"/>
  <c r="X211" i="1" s="1"/>
  <c r="Y211" i="1" s="1"/>
  <c r="Z211" i="1" s="1"/>
  <c r="AA211" i="1"/>
  <c r="V249" i="1"/>
  <c r="W249" i="1" s="1"/>
  <c r="X249" i="1" s="1"/>
  <c r="Y249" i="1" s="1"/>
  <c r="Z249" i="1" s="1"/>
  <c r="AA249" i="1"/>
  <c r="V242" i="1"/>
  <c r="W242" i="1" s="1"/>
  <c r="AA242" i="1"/>
  <c r="V101" i="1"/>
  <c r="W101" i="1" s="1"/>
  <c r="AA101" i="1"/>
  <c r="V207" i="1"/>
  <c r="W207" i="1" s="1"/>
  <c r="X207" i="1" s="1"/>
  <c r="AA207" i="1"/>
  <c r="V266" i="1"/>
  <c r="W266" i="1" s="1"/>
  <c r="X266" i="1" s="1"/>
  <c r="AA266" i="1"/>
  <c r="V102" i="1"/>
  <c r="AA102" i="1"/>
  <c r="V146" i="1"/>
  <c r="W146" i="1" s="1"/>
  <c r="X146" i="1" s="1"/>
  <c r="Y146" i="1" s="1"/>
  <c r="Z146" i="1" s="1"/>
  <c r="AA146" i="1"/>
  <c r="V437" i="1"/>
  <c r="W437" i="1" s="1"/>
  <c r="X437" i="1" s="1"/>
  <c r="Y437" i="1" s="1"/>
  <c r="Z437" i="1" s="1"/>
  <c r="AA437" i="1"/>
  <c r="V293" i="1"/>
  <c r="W293" i="1" s="1"/>
  <c r="X293" i="1" s="1"/>
  <c r="AA293" i="1"/>
  <c r="V286" i="1"/>
  <c r="W286" i="1" s="1"/>
  <c r="X286" i="1" s="1"/>
  <c r="Y286" i="1" s="1"/>
  <c r="Z286" i="1" s="1"/>
  <c r="AA286" i="1"/>
  <c r="V316" i="1"/>
  <c r="W316" i="1" s="1"/>
  <c r="AA316" i="1"/>
  <c r="V187" i="1"/>
  <c r="W187" i="1" s="1"/>
  <c r="AA187" i="1"/>
  <c r="V202" i="1"/>
  <c r="W202" i="1" s="1"/>
  <c r="AA202" i="1"/>
  <c r="V338" i="1"/>
  <c r="W338" i="1" s="1"/>
  <c r="X338" i="1" s="1"/>
  <c r="Y338" i="1" s="1"/>
  <c r="Z338" i="1" s="1"/>
  <c r="AA338" i="1"/>
  <c r="V148" i="1"/>
  <c r="W148" i="1" s="1"/>
  <c r="X148" i="1" s="1"/>
  <c r="Y148" i="1" s="1"/>
  <c r="Z148" i="1" s="1"/>
  <c r="AA148" i="1"/>
  <c r="V243" i="1"/>
  <c r="W243" i="1" s="1"/>
  <c r="X243" i="1" s="1"/>
  <c r="AA243" i="1"/>
  <c r="V284" i="1"/>
  <c r="W284" i="1" s="1"/>
  <c r="X284" i="1" s="1"/>
  <c r="Y284" i="1" s="1"/>
  <c r="Z284" i="1" s="1"/>
  <c r="AA284" i="1"/>
  <c r="V260" i="1"/>
  <c r="W260" i="1" s="1"/>
  <c r="AA260" i="1"/>
  <c r="V163" i="1"/>
  <c r="W163" i="1" s="1"/>
  <c r="X163" i="1" s="1"/>
  <c r="Y163" i="1" s="1"/>
  <c r="Z163" i="1" s="1"/>
  <c r="AA163" i="1"/>
  <c r="V268" i="1"/>
  <c r="W268" i="1" s="1"/>
  <c r="X268" i="1" s="1"/>
  <c r="Y268" i="1" s="1"/>
  <c r="Z268" i="1" s="1"/>
  <c r="AA268" i="1"/>
  <c r="V149" i="1"/>
  <c r="W149" i="1" s="1"/>
  <c r="AA149" i="1"/>
  <c r="V220" i="1"/>
  <c r="W220" i="1" s="1"/>
  <c r="X220" i="1" s="1"/>
  <c r="Y220" i="1" s="1"/>
  <c r="Z220" i="1" s="1"/>
  <c r="AA220" i="1"/>
  <c r="V217" i="1"/>
  <c r="W217" i="1" s="1"/>
  <c r="X217" i="1" s="1"/>
  <c r="Y217" i="1" s="1"/>
  <c r="Z217" i="1" s="1"/>
  <c r="AA217" i="1"/>
  <c r="V158" i="1"/>
  <c r="W158" i="1" s="1"/>
  <c r="AA158" i="1"/>
  <c r="V188" i="1"/>
  <c r="W188" i="1" s="1"/>
  <c r="AA188" i="1"/>
  <c r="V330" i="1"/>
  <c r="W330" i="1" s="1"/>
  <c r="X330" i="1" s="1"/>
  <c r="AA330" i="1"/>
  <c r="V127" i="1"/>
  <c r="W127" i="1" s="1"/>
  <c r="X127" i="1" s="1"/>
  <c r="Y127" i="1" s="1"/>
  <c r="Z127" i="1" s="1"/>
  <c r="AA127" i="1"/>
  <c r="V277" i="1"/>
  <c r="W277" i="1" s="1"/>
  <c r="AA277" i="1"/>
  <c r="V156" i="1"/>
  <c r="W156" i="1" s="1"/>
  <c r="X156" i="1" s="1"/>
  <c r="Y156" i="1" s="1"/>
  <c r="AA156" i="1"/>
  <c r="V283" i="1"/>
  <c r="W283" i="1" s="1"/>
  <c r="X283" i="1" s="1"/>
  <c r="Y283" i="1" s="1"/>
  <c r="Z283" i="1" s="1"/>
  <c r="AA283" i="1"/>
  <c r="V298" i="1"/>
  <c r="W298" i="1" s="1"/>
  <c r="X298" i="1" s="1"/>
  <c r="Y298" i="1" s="1"/>
  <c r="AA298" i="1"/>
  <c r="V140" i="1"/>
  <c r="W140" i="1" s="1"/>
  <c r="X140" i="1" s="1"/>
  <c r="AA140" i="1"/>
  <c r="V259" i="1"/>
  <c r="W259" i="1" s="1"/>
  <c r="AA259" i="1"/>
  <c r="V334" i="1"/>
  <c r="W334" i="1" s="1"/>
  <c r="AA334" i="1"/>
  <c r="V198" i="1"/>
  <c r="W198" i="1" s="1"/>
  <c r="AA198" i="1"/>
  <c r="V212" i="1"/>
  <c r="W212" i="1" s="1"/>
  <c r="X212" i="1" s="1"/>
  <c r="Y212" i="1" s="1"/>
  <c r="Z212" i="1" s="1"/>
  <c r="AA212" i="1"/>
  <c r="V348" i="1"/>
  <c r="W348" i="1" s="1"/>
  <c r="AA348" i="1"/>
  <c r="V230" i="1"/>
  <c r="W230" i="1" s="1"/>
  <c r="X230" i="1" s="1"/>
  <c r="Y230" i="1" s="1"/>
  <c r="Z230" i="1" s="1"/>
  <c r="AA230" i="1"/>
  <c r="V222" i="1"/>
  <c r="W222" i="1" s="1"/>
  <c r="X222" i="1" s="1"/>
  <c r="AA222" i="1"/>
  <c r="V436" i="1"/>
  <c r="W436" i="1" s="1"/>
  <c r="AA436" i="1"/>
  <c r="V342" i="1"/>
  <c r="W342" i="1" s="1"/>
  <c r="AA342" i="1"/>
  <c r="V288" i="1"/>
  <c r="W288" i="1" s="1"/>
  <c r="X288" i="1" s="1"/>
  <c r="Y288" i="1" s="1"/>
  <c r="Z288" i="1" s="1"/>
  <c r="AA288" i="1"/>
  <c r="V265" i="1"/>
  <c r="W265" i="1" s="1"/>
  <c r="AA265" i="1"/>
  <c r="V194" i="1"/>
  <c r="W194" i="1" s="1"/>
  <c r="X194" i="1" s="1"/>
  <c r="Y194" i="1" s="1"/>
  <c r="Z194" i="1" s="1"/>
  <c r="AA194" i="1"/>
  <c r="V160" i="1"/>
  <c r="W160" i="1" s="1"/>
  <c r="X160" i="1" s="1"/>
  <c r="AA160" i="1"/>
  <c r="V178" i="1"/>
  <c r="W178" i="1" s="1"/>
  <c r="X178" i="1" s="1"/>
  <c r="Y178" i="1" s="1"/>
  <c r="Z178" i="1" s="1"/>
  <c r="AA178" i="1"/>
  <c r="V428" i="1"/>
  <c r="W428" i="1" s="1"/>
  <c r="V99" i="1"/>
  <c r="W99" i="1" s="1"/>
  <c r="X99" i="1" s="1"/>
  <c r="AA99" i="1"/>
  <c r="V313" i="1"/>
  <c r="W313" i="1" s="1"/>
  <c r="AA313" i="1"/>
  <c r="V235" i="1"/>
  <c r="W235" i="1" s="1"/>
  <c r="X235" i="1" s="1"/>
  <c r="AA235" i="1"/>
  <c r="V317" i="1"/>
  <c r="W317" i="1" s="1"/>
  <c r="AA317" i="1"/>
  <c r="V440" i="1"/>
  <c r="W440" i="1" s="1"/>
  <c r="X440" i="1" s="1"/>
  <c r="Y440" i="1" s="1"/>
  <c r="Z440" i="1" s="1"/>
  <c r="AA440" i="1"/>
  <c r="V246" i="1"/>
  <c r="W246" i="1" s="1"/>
  <c r="AA246" i="1"/>
  <c r="AA358" i="1"/>
  <c r="AA402" i="1"/>
  <c r="AA361" i="1"/>
  <c r="AA386" i="1"/>
  <c r="AA356" i="1"/>
  <c r="AA368" i="1"/>
  <c r="AA362" i="1"/>
  <c r="AA399" i="1"/>
  <c r="V133" i="1"/>
  <c r="W133" i="1" s="1"/>
  <c r="X133" i="1" s="1"/>
  <c r="AA133" i="1"/>
  <c r="V86" i="1"/>
  <c r="W86" i="1" s="1"/>
  <c r="X86" i="1" s="1"/>
  <c r="Y86" i="1" s="1"/>
  <c r="Z86" i="1" s="1"/>
  <c r="AA86" i="1"/>
  <c r="V79" i="1"/>
  <c r="W79" i="1" s="1"/>
  <c r="X79" i="1" s="1"/>
  <c r="Y79" i="1" s="1"/>
  <c r="Z79" i="1" s="1"/>
  <c r="AA79" i="1"/>
  <c r="V138" i="1"/>
  <c r="W138" i="1" s="1"/>
  <c r="X138" i="1" s="1"/>
  <c r="Y138" i="1" s="1"/>
  <c r="Z138" i="1" s="1"/>
  <c r="AA138" i="1"/>
  <c r="V152" i="1"/>
  <c r="W152" i="1" s="1"/>
  <c r="X152" i="1" s="1"/>
  <c r="AA152" i="1"/>
  <c r="V250" i="1"/>
  <c r="W250" i="1" s="1"/>
  <c r="X250" i="1" s="1"/>
  <c r="Y250" i="1" s="1"/>
  <c r="Z250" i="1" s="1"/>
  <c r="AA250" i="1"/>
  <c r="V196" i="1"/>
  <c r="W196" i="1" s="1"/>
  <c r="X196" i="1" s="1"/>
  <c r="Y196" i="1" s="1"/>
  <c r="Z196" i="1" s="1"/>
  <c r="AA196" i="1"/>
  <c r="V204" i="1"/>
  <c r="W204" i="1" s="1"/>
  <c r="X204" i="1" s="1"/>
  <c r="AA204" i="1"/>
  <c r="V321" i="1"/>
  <c r="W321" i="1" s="1"/>
  <c r="X321" i="1" s="1"/>
  <c r="Y321" i="1" s="1"/>
  <c r="Z321" i="1" s="1"/>
  <c r="AA321" i="1"/>
  <c r="V350" i="1"/>
  <c r="W350" i="1" s="1"/>
  <c r="X350" i="1" s="1"/>
  <c r="Y350" i="1" s="1"/>
  <c r="Z350" i="1" s="1"/>
  <c r="AA350" i="1"/>
  <c r="V258" i="1"/>
  <c r="W258" i="1" s="1"/>
  <c r="X258" i="1" s="1"/>
  <c r="AA258" i="1"/>
  <c r="V344" i="1"/>
  <c r="W344" i="1" s="1"/>
  <c r="X344" i="1" s="1"/>
  <c r="AA344" i="1"/>
  <c r="V278" i="1"/>
  <c r="W278" i="1" s="1"/>
  <c r="X278" i="1" s="1"/>
  <c r="AA278" i="1"/>
  <c r="V80" i="1"/>
  <c r="W80" i="1" s="1"/>
  <c r="X80" i="1" s="1"/>
  <c r="AA80" i="1"/>
  <c r="V143" i="1"/>
  <c r="W143" i="1" s="1"/>
  <c r="X143" i="1" s="1"/>
  <c r="Y143" i="1" s="1"/>
  <c r="Z143" i="1" s="1"/>
  <c r="AA143" i="1"/>
  <c r="V244" i="1"/>
  <c r="W244" i="1" s="1"/>
  <c r="AA244" i="1"/>
  <c r="V130" i="1"/>
  <c r="W130" i="1" s="1"/>
  <c r="X130" i="1" s="1"/>
  <c r="Y130" i="1" s="1"/>
  <c r="Z130" i="1" s="1"/>
  <c r="AA130" i="1"/>
  <c r="V438" i="1"/>
  <c r="W438" i="1" s="1"/>
  <c r="X438" i="1" s="1"/>
  <c r="Y438" i="1" s="1"/>
  <c r="Z438" i="1" s="1"/>
  <c r="AA438" i="1"/>
  <c r="V271" i="1"/>
  <c r="W271" i="1" s="1"/>
  <c r="X271" i="1" s="1"/>
  <c r="Y271" i="1" s="1"/>
  <c r="Z271" i="1" s="1"/>
  <c r="AA271" i="1"/>
  <c r="V208" i="1"/>
  <c r="W208" i="1" s="1"/>
  <c r="X208" i="1" s="1"/>
  <c r="Y208" i="1" s="1"/>
  <c r="Z208" i="1" s="1"/>
  <c r="AA208" i="1"/>
  <c r="V88" i="1"/>
  <c r="W88" i="1" s="1"/>
  <c r="X88" i="1" s="1"/>
  <c r="Y88" i="1" s="1"/>
  <c r="Z88" i="1" s="1"/>
  <c r="AA88" i="1"/>
  <c r="V103" i="1"/>
  <c r="W103" i="1" s="1"/>
  <c r="AA103" i="1"/>
  <c r="V239" i="1"/>
  <c r="W239" i="1" s="1"/>
  <c r="X239" i="1" s="1"/>
  <c r="AA239" i="1"/>
  <c r="V110" i="1"/>
  <c r="W110" i="1" s="1"/>
  <c r="AA110" i="1"/>
  <c r="V229" i="1"/>
  <c r="W229" i="1" s="1"/>
  <c r="X229" i="1" s="1"/>
  <c r="Y229" i="1" s="1"/>
  <c r="Z229" i="1" s="1"/>
  <c r="AA229" i="1"/>
  <c r="V267" i="1"/>
  <c r="W267" i="1" s="1"/>
  <c r="AA267" i="1"/>
  <c r="V189" i="1"/>
  <c r="W189" i="1" s="1"/>
  <c r="X189" i="1" s="1"/>
  <c r="AA189" i="1"/>
  <c r="V169" i="1"/>
  <c r="W169" i="1" s="1"/>
  <c r="X169" i="1" s="1"/>
  <c r="Y169" i="1" s="1"/>
  <c r="Z169" i="1" s="1"/>
  <c r="AA169" i="1"/>
  <c r="V78" i="1"/>
  <c r="W78" i="1" s="1"/>
  <c r="X78" i="1" s="1"/>
  <c r="AA78" i="1"/>
  <c r="V337" i="1"/>
  <c r="W337" i="1" s="1"/>
  <c r="X337" i="1" s="1"/>
  <c r="AA337" i="1"/>
  <c r="V295" i="1"/>
  <c r="W295" i="1" s="1"/>
  <c r="X295" i="1" s="1"/>
  <c r="AA295" i="1"/>
  <c r="V175" i="1"/>
  <c r="W175" i="1" s="1"/>
  <c r="AA175" i="1"/>
  <c r="V125" i="1"/>
  <c r="W125" i="1" s="1"/>
  <c r="X125" i="1" s="1"/>
  <c r="AA125" i="1"/>
  <c r="V121" i="1"/>
  <c r="W121" i="1" s="1"/>
  <c r="X121" i="1" s="1"/>
  <c r="Y121" i="1" s="1"/>
  <c r="Z121" i="1" s="1"/>
  <c r="AA121" i="1"/>
  <c r="V119" i="1"/>
  <c r="W119" i="1" s="1"/>
  <c r="AA119" i="1"/>
  <c r="V93" i="1"/>
  <c r="W93" i="1" s="1"/>
  <c r="AA93" i="1"/>
  <c r="V314" i="1"/>
  <c r="W314" i="1" s="1"/>
  <c r="AA314" i="1"/>
  <c r="V155" i="1"/>
  <c r="W155" i="1" s="1"/>
  <c r="X155" i="1" s="1"/>
  <c r="AA155" i="1"/>
  <c r="V269" i="1"/>
  <c r="W269" i="1" s="1"/>
  <c r="X269" i="1" s="1"/>
  <c r="Y269" i="1" s="1"/>
  <c r="Z269" i="1" s="1"/>
  <c r="AA269" i="1"/>
  <c r="V336" i="1"/>
  <c r="W336" i="1" s="1"/>
  <c r="X336" i="1" s="1"/>
  <c r="Y336" i="1" s="1"/>
  <c r="Z336" i="1" s="1"/>
  <c r="AA336" i="1"/>
  <c r="V129" i="1"/>
  <c r="W129" i="1" s="1"/>
  <c r="AA129" i="1"/>
  <c r="V84" i="1"/>
  <c r="W84" i="1" s="1"/>
  <c r="X84" i="1" s="1"/>
  <c r="Y84" i="1" s="1"/>
  <c r="Z84" i="1" s="1"/>
  <c r="AA84" i="1"/>
  <c r="V296" i="1"/>
  <c r="W296" i="1" s="1"/>
  <c r="AA296" i="1"/>
  <c r="V303" i="1"/>
  <c r="W303" i="1" s="1"/>
  <c r="AA303" i="1"/>
  <c r="V180" i="1"/>
  <c r="W180" i="1" s="1"/>
  <c r="X180" i="1" s="1"/>
  <c r="Y180" i="1" s="1"/>
  <c r="Z180" i="1" s="1"/>
  <c r="AA180" i="1"/>
  <c r="AA432" i="1"/>
  <c r="AA380" i="1"/>
  <c r="AA420" i="1"/>
  <c r="AA355" i="1"/>
  <c r="AA404" i="1"/>
  <c r="W383" i="1"/>
  <c r="X383" i="1" s="1"/>
  <c r="Y383" i="1" s="1"/>
  <c r="Z383" i="1" s="1"/>
  <c r="W380" i="1"/>
  <c r="X380" i="1" s="1"/>
  <c r="Y380" i="1" s="1"/>
  <c r="Z380" i="1" s="1"/>
  <c r="W102" i="1"/>
  <c r="X102" i="1" s="1"/>
  <c r="Y102" i="1" s="1"/>
  <c r="W404" i="1"/>
  <c r="X404" i="1" s="1"/>
  <c r="Y404" i="1" s="1"/>
  <c r="Z404" i="1" s="1"/>
  <c r="W386" i="1"/>
  <c r="X386" i="1" s="1"/>
  <c r="W432" i="1"/>
  <c r="X432" i="1" s="1"/>
  <c r="W114" i="1"/>
  <c r="X114" i="1" s="1"/>
  <c r="Y114" i="1" s="1"/>
  <c r="Z114" i="1" s="1"/>
  <c r="W355" i="1"/>
  <c r="X355" i="1" s="1"/>
  <c r="W374" i="1"/>
  <c r="X374" i="1" s="1"/>
  <c r="W362" i="1"/>
  <c r="X362" i="1" s="1"/>
  <c r="Y362" i="1" s="1"/>
  <c r="Z362" i="1" s="1"/>
  <c r="W420" i="1"/>
  <c r="X420" i="1" s="1"/>
  <c r="Y420" i="1" s="1"/>
  <c r="Z420" i="1" s="1"/>
  <c r="W382" i="1"/>
  <c r="X382" i="1" s="1"/>
  <c r="Y382" i="1" s="1"/>
  <c r="Z382" i="1" s="1"/>
  <c r="S74" i="1"/>
  <c r="W415" i="1"/>
  <c r="X415" i="1" s="1"/>
  <c r="Y415" i="1" s="1"/>
  <c r="Z415" i="1" s="1"/>
  <c r="V190" i="1"/>
  <c r="W190" i="1" s="1"/>
  <c r="X190" i="1" s="1"/>
  <c r="Y190" i="1" s="1"/>
  <c r="Z190" i="1" s="1"/>
  <c r="V439" i="1"/>
  <c r="W439" i="1" s="1"/>
  <c r="X439" i="1" s="1"/>
  <c r="Y439" i="1" s="1"/>
  <c r="Z439" i="1" s="1"/>
  <c r="V77" i="1"/>
  <c r="V100" i="1"/>
  <c r="W100" i="1" s="1"/>
  <c r="V174" i="1"/>
  <c r="W174" i="1" s="1"/>
  <c r="V92" i="1"/>
  <c r="W92" i="1" s="1"/>
  <c r="V224" i="1"/>
  <c r="W224" i="1" s="1"/>
  <c r="X224" i="1" s="1"/>
  <c r="Y224" i="1" s="1"/>
  <c r="Z224" i="1" s="1"/>
  <c r="V301" i="1"/>
  <c r="W301" i="1" s="1"/>
  <c r="X301" i="1" s="1"/>
  <c r="Y301" i="1" s="1"/>
  <c r="Z301" i="1" s="1"/>
  <c r="V270" i="1"/>
  <c r="W270" i="1" s="1"/>
  <c r="V192" i="1"/>
  <c r="W192" i="1" s="1"/>
  <c r="X192" i="1" s="1"/>
  <c r="Y192" i="1" s="1"/>
  <c r="Z192" i="1" s="1"/>
  <c r="V82" i="1"/>
  <c r="W82" i="1" s="1"/>
  <c r="X82" i="1" s="1"/>
  <c r="Y82" i="1" s="1"/>
  <c r="Z82" i="1" s="1"/>
  <c r="V231" i="1"/>
  <c r="W231" i="1" s="1"/>
  <c r="V197" i="1"/>
  <c r="V111" i="1"/>
  <c r="W111" i="1" s="1"/>
  <c r="V343" i="1"/>
  <c r="V221" i="1"/>
  <c r="W221" i="1" s="1"/>
  <c r="V95" i="1"/>
  <c r="V263" i="1"/>
  <c r="W263" i="1" s="1"/>
  <c r="X263" i="1" s="1"/>
  <c r="Y263" i="1" s="1"/>
  <c r="Z263" i="1" s="1"/>
  <c r="V247" i="1"/>
  <c r="V257" i="1"/>
  <c r="W257" i="1" s="1"/>
  <c r="X257" i="1" s="1"/>
  <c r="Y257" i="1" s="1"/>
  <c r="Z257" i="1" s="1"/>
  <c r="W394" i="1"/>
  <c r="X394" i="1" s="1"/>
  <c r="Y394" i="1" s="1"/>
  <c r="Z394" i="1" s="1"/>
  <c r="U434" i="1"/>
  <c r="V434" i="1" s="1"/>
  <c r="W434" i="1" s="1"/>
  <c r="V282" i="1"/>
  <c r="W282" i="1" s="1"/>
  <c r="X282" i="1" s="1"/>
  <c r="Y282" i="1" s="1"/>
  <c r="Z282" i="1" s="1"/>
  <c r="W356" i="1"/>
  <c r="X356" i="1" s="1"/>
  <c r="Y356" i="1" s="1"/>
  <c r="Z356" i="1" s="1"/>
  <c r="W358" i="1"/>
  <c r="X358" i="1" s="1"/>
  <c r="W431" i="1"/>
  <c r="X431" i="1" s="1"/>
  <c r="Y431" i="1" s="1"/>
  <c r="Z431" i="1" s="1"/>
  <c r="V345" i="1"/>
  <c r="W345" i="1" s="1"/>
  <c r="X345" i="1" s="1"/>
  <c r="Y345" i="1" s="1"/>
  <c r="Z345" i="1" s="1"/>
  <c r="V216" i="1"/>
  <c r="W216" i="1" s="1"/>
  <c r="X216" i="1" s="1"/>
  <c r="Y216" i="1" s="1"/>
  <c r="Z216" i="1" s="1"/>
  <c r="V251" i="1"/>
  <c r="W251" i="1" s="1"/>
  <c r="X251" i="1" s="1"/>
  <c r="Y251" i="1" s="1"/>
  <c r="Z251" i="1" s="1"/>
  <c r="V425" i="1"/>
  <c r="W425" i="1" s="1"/>
  <c r="V89" i="1"/>
  <c r="W89" i="1" s="1"/>
  <c r="X89" i="1" s="1"/>
  <c r="V272" i="1"/>
  <c r="W272" i="1" s="1"/>
  <c r="V308" i="1"/>
  <c r="W308" i="1" s="1"/>
  <c r="X308" i="1" s="1"/>
  <c r="Y308" i="1" s="1"/>
  <c r="Z308" i="1" s="1"/>
  <c r="V292" i="1"/>
  <c r="W292" i="1" s="1"/>
  <c r="X292" i="1" s="1"/>
  <c r="Y292" i="1" s="1"/>
  <c r="Z292" i="1" s="1"/>
  <c r="V255" i="1"/>
  <c r="V289" i="1"/>
  <c r="W289" i="1" s="1"/>
  <c r="X289" i="1" s="1"/>
  <c r="Y289" i="1" s="1"/>
  <c r="Z289" i="1" s="1"/>
  <c r="V294" i="1"/>
  <c r="W294" i="1" s="1"/>
  <c r="X294" i="1" s="1"/>
  <c r="Y294" i="1" s="1"/>
  <c r="Z294" i="1" s="1"/>
  <c r="V309" i="1"/>
  <c r="W309" i="1" s="1"/>
  <c r="V213" i="1"/>
  <c r="V261" i="1"/>
  <c r="W261" i="1" s="1"/>
  <c r="V154" i="1"/>
  <c r="V331" i="1"/>
  <c r="W331" i="1" s="1"/>
  <c r="V396" i="1"/>
  <c r="W396" i="1" s="1"/>
  <c r="X396" i="1" s="1"/>
  <c r="Y396" i="1" s="1"/>
  <c r="Z396" i="1" s="1"/>
  <c r="V390" i="1"/>
  <c r="W390" i="1" s="1"/>
  <c r="V397" i="1"/>
  <c r="W397" i="1" s="1"/>
  <c r="V391" i="1"/>
  <c r="W391" i="1" s="1"/>
  <c r="X391" i="1" s="1"/>
  <c r="Y391" i="1" s="1"/>
  <c r="Z391" i="1" s="1"/>
  <c r="V403" i="1"/>
  <c r="W403" i="1" s="1"/>
  <c r="W398" i="1"/>
  <c r="X398" i="1" s="1"/>
  <c r="W375" i="1"/>
  <c r="X375" i="1" s="1"/>
  <c r="Y375" i="1" s="1"/>
  <c r="Z375" i="1" s="1"/>
  <c r="V389" i="1"/>
  <c r="W389" i="1" s="1"/>
  <c r="W400" i="1"/>
  <c r="W413" i="1"/>
  <c r="W366" i="1"/>
  <c r="W410" i="1"/>
  <c r="X410" i="1" s="1"/>
  <c r="Y410" i="1" s="1"/>
  <c r="Z410" i="1" s="1"/>
  <c r="W430" i="1"/>
  <c r="W367" i="1"/>
  <c r="X367" i="1" s="1"/>
  <c r="Y367" i="1" s="1"/>
  <c r="Z367" i="1" s="1"/>
  <c r="W414" i="1"/>
  <c r="X414" i="1" s="1"/>
  <c r="Y414" i="1" s="1"/>
  <c r="Z414" i="1" s="1"/>
  <c r="W372" i="1"/>
  <c r="X372" i="1" s="1"/>
  <c r="Y372" i="1" s="1"/>
  <c r="Z372" i="1" s="1"/>
  <c r="W364" i="1"/>
  <c r="W354" i="1"/>
  <c r="W424" i="1"/>
  <c r="W381" i="1"/>
  <c r="X381" i="1" s="1"/>
  <c r="Y381" i="1" s="1"/>
  <c r="W363" i="1"/>
  <c r="W365" i="1"/>
  <c r="W369" i="1"/>
  <c r="X369" i="1" s="1"/>
  <c r="Y369" i="1" s="1"/>
  <c r="Z369" i="1" s="1"/>
  <c r="W351" i="1"/>
  <c r="X351" i="1" s="1"/>
  <c r="W417" i="1"/>
  <c r="X417" i="1" s="1"/>
  <c r="W376" i="1"/>
  <c r="X376" i="1" s="1"/>
  <c r="W357" i="1"/>
  <c r="X357" i="1" s="1"/>
  <c r="W408" i="1"/>
  <c r="X408" i="1" s="1"/>
  <c r="Y408" i="1" s="1"/>
  <c r="Z408" i="1" s="1"/>
  <c r="W385" i="1"/>
  <c r="X385" i="1" s="1"/>
  <c r="S72" i="1"/>
  <c r="S68" i="1"/>
  <c r="W370" i="1"/>
  <c r="X370" i="1" s="1"/>
  <c r="Y377" i="1"/>
  <c r="Z377" i="1" s="1"/>
  <c r="W423" i="1"/>
  <c r="X423" i="1" s="1"/>
  <c r="Y423" i="1" s="1"/>
  <c r="W323" i="1"/>
  <c r="X323" i="1" s="1"/>
  <c r="W422" i="1"/>
  <c r="X422" i="1" s="1"/>
  <c r="W421" i="1"/>
  <c r="X421" i="1" s="1"/>
  <c r="Y368" i="1"/>
  <c r="Z368" i="1" s="1"/>
  <c r="Y161" i="1"/>
  <c r="Z161" i="1" s="1"/>
  <c r="M87" i="1"/>
  <c r="Q86" i="1"/>
  <c r="AC86" i="1" s="1"/>
  <c r="Y355" i="1" l="1"/>
  <c r="Z355" i="1" s="1"/>
  <c r="Y80" i="1"/>
  <c r="Z80" i="1" s="1"/>
  <c r="Z210" i="1"/>
  <c r="Y359" i="1"/>
  <c r="Z359" i="1" s="1"/>
  <c r="Y327" i="1"/>
  <c r="Z327" i="1" s="1"/>
  <c r="X101" i="1"/>
  <c r="Y101" i="1" s="1"/>
  <c r="Z101" i="1" s="1"/>
  <c r="X305" i="1"/>
  <c r="Y305" i="1" s="1"/>
  <c r="Z305" i="1" s="1"/>
  <c r="X87" i="1"/>
  <c r="Y87" i="1" s="1"/>
  <c r="Z87" i="1" s="1"/>
  <c r="Y315" i="1"/>
  <c r="Z315" i="1" s="1"/>
  <c r="Y341" i="1"/>
  <c r="Z341" i="1" s="1"/>
  <c r="X218" i="1"/>
  <c r="Y218" i="1" s="1"/>
  <c r="Z218" i="1" s="1"/>
  <c r="X333" i="1"/>
  <c r="Y333" i="1" s="1"/>
  <c r="Z333" i="1" s="1"/>
  <c r="X241" i="1"/>
  <c r="Y241" i="1" s="1"/>
  <c r="Y361" i="1"/>
  <c r="Z361" i="1" s="1"/>
  <c r="Y245" i="1"/>
  <c r="Z245" i="1" s="1"/>
  <c r="Y378" i="1"/>
  <c r="Z378" i="1" s="1"/>
  <c r="Y291" i="1"/>
  <c r="Z291" i="1" s="1"/>
  <c r="Z299" i="1"/>
  <c r="X312" i="1"/>
  <c r="Y312" i="1" s="1"/>
  <c r="Z312" i="1" s="1"/>
  <c r="Y392" i="1"/>
  <c r="Z392" i="1" s="1"/>
  <c r="Y243" i="1"/>
  <c r="Z243" i="1" s="1"/>
  <c r="X128" i="1"/>
  <c r="Y128" i="1" s="1"/>
  <c r="Z128" i="1" s="1"/>
  <c r="X248" i="1"/>
  <c r="Y248" i="1" s="1"/>
  <c r="Z248" i="1" s="1"/>
  <c r="X399" i="1"/>
  <c r="Y399" i="1" s="1"/>
  <c r="Z399" i="1" s="1"/>
  <c r="Y204" i="1"/>
  <c r="Z204" i="1" s="1"/>
  <c r="Y318" i="1"/>
  <c r="Z318" i="1" s="1"/>
  <c r="Y409" i="1"/>
  <c r="Z409" i="1" s="1"/>
  <c r="X228" i="1"/>
  <c r="Y228" i="1" s="1"/>
  <c r="Z228" i="1" s="1"/>
  <c r="X276" i="1"/>
  <c r="Y276" i="1" s="1"/>
  <c r="Z276" i="1" s="1"/>
  <c r="Y278" i="1"/>
  <c r="Z278" i="1" s="1"/>
  <c r="Y432" i="1"/>
  <c r="Z432" i="1" s="1"/>
  <c r="Y258" i="1"/>
  <c r="Z258" i="1" s="1"/>
  <c r="Y325" i="1"/>
  <c r="Z325" i="1" s="1"/>
  <c r="X187" i="1"/>
  <c r="Y187" i="1" s="1"/>
  <c r="Z187" i="1" s="1"/>
  <c r="Y207" i="1"/>
  <c r="Z207" i="1" s="1"/>
  <c r="Y157" i="1"/>
  <c r="Z157" i="1" s="1"/>
  <c r="Y117" i="1"/>
  <c r="Z117" i="1" s="1"/>
  <c r="Y147" i="1"/>
  <c r="Z147" i="1" s="1"/>
  <c r="X226" i="1"/>
  <c r="Y226" i="1" s="1"/>
  <c r="Z226" i="1" s="1"/>
  <c r="X136" i="1"/>
  <c r="Y136" i="1" s="1"/>
  <c r="Z136" i="1" s="1"/>
  <c r="X142" i="1"/>
  <c r="Y142" i="1" s="1"/>
  <c r="Z142" i="1" s="1"/>
  <c r="Z264" i="1"/>
  <c r="Z329" i="1"/>
  <c r="Y141" i="1"/>
  <c r="Z141" i="1" s="1"/>
  <c r="Y205" i="1"/>
  <c r="Z205" i="1" s="1"/>
  <c r="Z262" i="1"/>
  <c r="Y287" i="1"/>
  <c r="Z287" i="1" s="1"/>
  <c r="Y124" i="1"/>
  <c r="Z124" i="1" s="1"/>
  <c r="X159" i="1"/>
  <c r="Y159" i="1" s="1"/>
  <c r="Z159" i="1" s="1"/>
  <c r="X215" i="1"/>
  <c r="Y215" i="1" s="1"/>
  <c r="Z215" i="1" s="1"/>
  <c r="X182" i="1"/>
  <c r="Y182" i="1" s="1"/>
  <c r="Z182" i="1" s="1"/>
  <c r="X165" i="1"/>
  <c r="Y165" i="1" s="1"/>
  <c r="Z165" i="1" s="1"/>
  <c r="Y186" i="1"/>
  <c r="Z186" i="1" s="1"/>
  <c r="X149" i="1"/>
  <c r="Y149" i="1" s="1"/>
  <c r="Z149" i="1" s="1"/>
  <c r="X441" i="1"/>
  <c r="Y441" i="1" s="1"/>
  <c r="Z441" i="1" s="1"/>
  <c r="Y344" i="1"/>
  <c r="Z344" i="1" s="1"/>
  <c r="X158" i="1"/>
  <c r="Y158" i="1" s="1"/>
  <c r="Z158" i="1" s="1"/>
  <c r="Y374" i="1"/>
  <c r="Z374" i="1" s="1"/>
  <c r="Z102" i="1"/>
  <c r="Y236" i="1"/>
  <c r="Z236" i="1" s="1"/>
  <c r="X202" i="1"/>
  <c r="Y202" i="1" s="1"/>
  <c r="Z202" i="1" s="1"/>
  <c r="X306" i="1"/>
  <c r="Y306" i="1" s="1"/>
  <c r="Z306" i="1" s="1"/>
  <c r="X242" i="1"/>
  <c r="Y242" i="1" s="1"/>
  <c r="Y167" i="1"/>
  <c r="Z167" i="1" s="1"/>
  <c r="Y195" i="1"/>
  <c r="Z195" i="1" s="1"/>
  <c r="Y266" i="1"/>
  <c r="Z266" i="1" s="1"/>
  <c r="X260" i="1"/>
  <c r="Y260" i="1" s="1"/>
  <c r="Z260" i="1" s="1"/>
  <c r="Y386" i="1"/>
  <c r="Z386" i="1" s="1"/>
  <c r="X316" i="1"/>
  <c r="Y316" i="1" s="1"/>
  <c r="Z316" i="1" s="1"/>
  <c r="X340" i="1"/>
  <c r="Y340" i="1" s="1"/>
  <c r="Z340" i="1" s="1"/>
  <c r="X206" i="1"/>
  <c r="Y206" i="1" s="1"/>
  <c r="Z206" i="1" s="1"/>
  <c r="Y232" i="1"/>
  <c r="Z232" i="1" s="1"/>
  <c r="X346" i="1"/>
  <c r="Y346" i="1" s="1"/>
  <c r="Z346" i="1" s="1"/>
  <c r="X244" i="1"/>
  <c r="Y244" i="1" s="1"/>
  <c r="Z244" i="1" s="1"/>
  <c r="Y416" i="1"/>
  <c r="Z416" i="1" s="1"/>
  <c r="Y376" i="1"/>
  <c r="Z376" i="1" s="1"/>
  <c r="Y189" i="1"/>
  <c r="Z189" i="1" s="1"/>
  <c r="Y280" i="1"/>
  <c r="Z280" i="1" s="1"/>
  <c r="Y293" i="1"/>
  <c r="Z293" i="1" s="1"/>
  <c r="AA434" i="1"/>
  <c r="Y78" i="1"/>
  <c r="Z78" i="1" s="1"/>
  <c r="Y417" i="1"/>
  <c r="Z417" i="1" s="1"/>
  <c r="Y398" i="1"/>
  <c r="Z398" i="1" s="1"/>
  <c r="Y152" i="1"/>
  <c r="Z152" i="1" s="1"/>
  <c r="Y351" i="1"/>
  <c r="Z351" i="1" s="1"/>
  <c r="Z433" i="1"/>
  <c r="Y227" i="1"/>
  <c r="Z227" i="1" s="1"/>
  <c r="Y133" i="1"/>
  <c r="Z133" i="1" s="1"/>
  <c r="Y304" i="1"/>
  <c r="Z304" i="1" s="1"/>
  <c r="Y358" i="1"/>
  <c r="Z358" i="1" s="1"/>
  <c r="W77" i="1"/>
  <c r="X77" i="1" s="1"/>
  <c r="Z320" i="1"/>
  <c r="X397" i="1"/>
  <c r="Y397" i="1" s="1"/>
  <c r="Z397" i="1" s="1"/>
  <c r="Z139" i="1"/>
  <c r="X403" i="1"/>
  <c r="Y403" i="1" s="1"/>
  <c r="Z403" i="1" s="1"/>
  <c r="X272" i="1"/>
  <c r="Y272" i="1" s="1"/>
  <c r="X92" i="1"/>
  <c r="Y92" i="1" s="1"/>
  <c r="Z92" i="1" s="1"/>
  <c r="X100" i="1"/>
  <c r="Y100" i="1" s="1"/>
  <c r="Z100" i="1" s="1"/>
  <c r="W247" i="1"/>
  <c r="X247" i="1" s="1"/>
  <c r="Y247" i="1" s="1"/>
  <c r="Z247" i="1" s="1"/>
  <c r="X221" i="1"/>
  <c r="Y221" i="1" s="1"/>
  <c r="Z221" i="1" s="1"/>
  <c r="X231" i="1"/>
  <c r="Y231" i="1" s="1"/>
  <c r="Z231" i="1" s="1"/>
  <c r="Y219" i="1"/>
  <c r="Z219" i="1" s="1"/>
  <c r="X261" i="1"/>
  <c r="Y261" i="1" s="1"/>
  <c r="Z261" i="1" s="1"/>
  <c r="X111" i="1"/>
  <c r="Y111" i="1" s="1"/>
  <c r="X425" i="1"/>
  <c r="Y425" i="1" s="1"/>
  <c r="Z425" i="1" s="1"/>
  <c r="X270" i="1"/>
  <c r="Y270" i="1" s="1"/>
  <c r="Z270" i="1" s="1"/>
  <c r="X174" i="1"/>
  <c r="Y174" i="1" s="1"/>
  <c r="Z174" i="1" s="1"/>
  <c r="Y401" i="1"/>
  <c r="Z401" i="1" s="1"/>
  <c r="X331" i="1"/>
  <c r="Y331" i="1" s="1"/>
  <c r="Z331" i="1" s="1"/>
  <c r="W154" i="1"/>
  <c r="X154" i="1" s="1"/>
  <c r="Y154" i="1" s="1"/>
  <c r="Z154" i="1" s="1"/>
  <c r="W213" i="1"/>
  <c r="X213" i="1" s="1"/>
  <c r="Y213" i="1" s="1"/>
  <c r="Z213" i="1" s="1"/>
  <c r="W255" i="1"/>
  <c r="X255" i="1" s="1"/>
  <c r="Y255" i="1" s="1"/>
  <c r="Z255" i="1" s="1"/>
  <c r="W95" i="1"/>
  <c r="X95" i="1" s="1"/>
  <c r="Y95" i="1" s="1"/>
  <c r="Z95" i="1" s="1"/>
  <c r="W343" i="1"/>
  <c r="X343" i="1" s="1"/>
  <c r="W197" i="1"/>
  <c r="X197" i="1" s="1"/>
  <c r="Y197" i="1" s="1"/>
  <c r="Z197" i="1" s="1"/>
  <c r="X389" i="1"/>
  <c r="Y389" i="1" s="1"/>
  <c r="Z389" i="1" s="1"/>
  <c r="Y273" i="1"/>
  <c r="Z273" i="1" s="1"/>
  <c r="Y89" i="1"/>
  <c r="Z89" i="1" s="1"/>
  <c r="X390" i="1"/>
  <c r="Y390" i="1" s="1"/>
  <c r="Z390" i="1" s="1"/>
  <c r="X309" i="1"/>
  <c r="Y309" i="1" s="1"/>
  <c r="Z309" i="1" s="1"/>
  <c r="Y256" i="1"/>
  <c r="Z256" i="1" s="1"/>
  <c r="Y155" i="1"/>
  <c r="Z155" i="1" s="1"/>
  <c r="Y104" i="1"/>
  <c r="Z104" i="1" s="1"/>
  <c r="Y385" i="1"/>
  <c r="Z385" i="1" s="1"/>
  <c r="Y209" i="1"/>
  <c r="Z209" i="1" s="1"/>
  <c r="Y98" i="1"/>
  <c r="Z98" i="1" s="1"/>
  <c r="Y99" i="1"/>
  <c r="Z99" i="1" s="1"/>
  <c r="X267" i="1"/>
  <c r="Y267" i="1" s="1"/>
  <c r="Z267" i="1" s="1"/>
  <c r="X200" i="1"/>
  <c r="Y200" i="1" s="1"/>
  <c r="Z200" i="1" s="1"/>
  <c r="X436" i="1"/>
  <c r="Y436" i="1" s="1"/>
  <c r="Z436" i="1" s="1"/>
  <c r="X110" i="1"/>
  <c r="Y110" i="1" s="1"/>
  <c r="Z110" i="1" s="1"/>
  <c r="X129" i="1"/>
  <c r="Y129" i="1" s="1"/>
  <c r="Z129" i="1" s="1"/>
  <c r="X120" i="1"/>
  <c r="Y120" i="1" s="1"/>
  <c r="Z120" i="1" s="1"/>
  <c r="X274" i="1"/>
  <c r="Y274" i="1" s="1"/>
  <c r="Z274" i="1" s="1"/>
  <c r="X393" i="1"/>
  <c r="X405" i="1"/>
  <c r="Y405" i="1" s="1"/>
  <c r="Z405" i="1" s="1"/>
  <c r="X300" i="1"/>
  <c r="Y300" i="1" s="1"/>
  <c r="Z300" i="1" s="1"/>
  <c r="X354" i="1"/>
  <c r="Y354" i="1" s="1"/>
  <c r="Z354" i="1" s="1"/>
  <c r="X240" i="1"/>
  <c r="Y240" i="1" s="1"/>
  <c r="Z240" i="1" s="1"/>
  <c r="X175" i="1"/>
  <c r="Y175" i="1" s="1"/>
  <c r="Z175" i="1" s="1"/>
  <c r="X313" i="1"/>
  <c r="X407" i="1"/>
  <c r="Y407" i="1" s="1"/>
  <c r="Z407" i="1" s="1"/>
  <c r="X94" i="1"/>
  <c r="Y94" i="1" s="1"/>
  <c r="Z94" i="1" s="1"/>
  <c r="X364" i="1"/>
  <c r="Y364" i="1" s="1"/>
  <c r="Z364" i="1" s="1"/>
  <c r="X153" i="1"/>
  <c r="Y153" i="1" s="1"/>
  <c r="Z153" i="1" s="1"/>
  <c r="X93" i="1"/>
  <c r="Y93" i="1" s="1"/>
  <c r="Z93" i="1" s="1"/>
  <c r="X238" i="1"/>
  <c r="X349" i="1"/>
  <c r="Y349" i="1" s="1"/>
  <c r="Z349" i="1" s="1"/>
  <c r="X285" i="1"/>
  <c r="Y285" i="1" s="1"/>
  <c r="Z285" i="1" s="1"/>
  <c r="X188" i="1"/>
  <c r="Y188" i="1" s="1"/>
  <c r="Z188" i="1" s="1"/>
  <c r="X434" i="1"/>
  <c r="Y434" i="1" s="1"/>
  <c r="Z434" i="1" s="1"/>
  <c r="X314" i="1"/>
  <c r="Y314" i="1" s="1"/>
  <c r="Z314" i="1" s="1"/>
  <c r="X413" i="1"/>
  <c r="Y413" i="1" s="1"/>
  <c r="Z413" i="1" s="1"/>
  <c r="X317" i="1"/>
  <c r="Y317" i="1" s="1"/>
  <c r="Z317" i="1" s="1"/>
  <c r="X119" i="1"/>
  <c r="Y119" i="1" s="1"/>
  <c r="Z119" i="1" s="1"/>
  <c r="X324" i="1"/>
  <c r="Y324" i="1" s="1"/>
  <c r="Z324" i="1" s="1"/>
  <c r="X259" i="1"/>
  <c r="Y259" i="1" s="1"/>
  <c r="Z259" i="1" s="1"/>
  <c r="X265" i="1"/>
  <c r="Y265" i="1" s="1"/>
  <c r="Z265" i="1" s="1"/>
  <c r="Y160" i="1"/>
  <c r="Z160" i="1" s="1"/>
  <c r="Y357" i="1"/>
  <c r="Z357" i="1" s="1"/>
  <c r="X90" i="1"/>
  <c r="Y90" i="1" s="1"/>
  <c r="Z90" i="1" s="1"/>
  <c r="X170" i="1"/>
  <c r="Y170" i="1" s="1"/>
  <c r="Z170" i="1" s="1"/>
  <c r="X326" i="1"/>
  <c r="Y326" i="1" s="1"/>
  <c r="Z326" i="1" s="1"/>
  <c r="X365" i="1"/>
  <c r="Y365" i="1" s="1"/>
  <c r="Z365" i="1" s="1"/>
  <c r="X81" i="1"/>
  <c r="Y81" i="1" s="1"/>
  <c r="Z81" i="1" s="1"/>
  <c r="X363" i="1"/>
  <c r="X115" i="1"/>
  <c r="Y115" i="1" s="1"/>
  <c r="Z115" i="1" s="1"/>
  <c r="X348" i="1"/>
  <c r="Y348" i="1" s="1"/>
  <c r="Z348" i="1" s="1"/>
  <c r="X198" i="1"/>
  <c r="Y198" i="1" s="1"/>
  <c r="Z198" i="1" s="1"/>
  <c r="X334" i="1"/>
  <c r="Y334" i="1" s="1"/>
  <c r="Z334" i="1" s="1"/>
  <c r="X424" i="1"/>
  <c r="Y424" i="1" s="1"/>
  <c r="Z424" i="1" s="1"/>
  <c r="X411" i="1"/>
  <c r="X103" i="1"/>
  <c r="Y103" i="1" s="1"/>
  <c r="Z103" i="1" s="1"/>
  <c r="X166" i="1"/>
  <c r="Y166" i="1" s="1"/>
  <c r="Z166" i="1" s="1"/>
  <c r="X246" i="1"/>
  <c r="Y246" i="1" s="1"/>
  <c r="Z246" i="1" s="1"/>
  <c r="X428" i="1"/>
  <c r="Y428" i="1" s="1"/>
  <c r="Z428" i="1" s="1"/>
  <c r="X303" i="1"/>
  <c r="Y303" i="1" s="1"/>
  <c r="Z303" i="1" s="1"/>
  <c r="X395" i="1"/>
  <c r="Y395" i="1" s="1"/>
  <c r="Z395" i="1" s="1"/>
  <c r="X302" i="1"/>
  <c r="Y302" i="1" s="1"/>
  <c r="Z302" i="1" s="1"/>
  <c r="X185" i="1"/>
  <c r="Y185" i="1" s="1"/>
  <c r="Z185" i="1" s="1"/>
  <c r="X107" i="1"/>
  <c r="X339" i="1"/>
  <c r="Y339" i="1" s="1"/>
  <c r="Z339" i="1" s="1"/>
  <c r="X97" i="1"/>
  <c r="Y97" i="1" s="1"/>
  <c r="Z97" i="1" s="1"/>
  <c r="X430" i="1"/>
  <c r="Y430" i="1" s="1"/>
  <c r="Z430" i="1" s="1"/>
  <c r="X366" i="1"/>
  <c r="Y366" i="1" s="1"/>
  <c r="Z366" i="1" s="1"/>
  <c r="X296" i="1"/>
  <c r="Y296" i="1" s="1"/>
  <c r="Z296" i="1" s="1"/>
  <c r="X277" i="1"/>
  <c r="Y277" i="1" s="1"/>
  <c r="Z277" i="1" s="1"/>
  <c r="X177" i="1"/>
  <c r="Y177" i="1" s="1"/>
  <c r="Z177" i="1" s="1"/>
  <c r="X406" i="1"/>
  <c r="Y406" i="1" s="1"/>
  <c r="Z406" i="1" s="1"/>
  <c r="X400" i="1"/>
  <c r="X342" i="1"/>
  <c r="Y342" i="1" s="1"/>
  <c r="Z342" i="1" s="1"/>
  <c r="X199" i="1"/>
  <c r="Y199" i="1" s="1"/>
  <c r="Z199" i="1" s="1"/>
  <c r="Y319" i="1"/>
  <c r="Z319" i="1" s="1"/>
  <c r="Z353" i="1"/>
  <c r="Z203" i="1"/>
  <c r="Y337" i="1"/>
  <c r="Z337" i="1" s="1"/>
  <c r="Y125" i="1"/>
  <c r="Z125" i="1" s="1"/>
  <c r="Z381" i="1"/>
  <c r="Y222" i="1"/>
  <c r="Z222" i="1" s="1"/>
  <c r="Y239" i="1"/>
  <c r="Z239" i="1" s="1"/>
  <c r="Y371" i="1"/>
  <c r="Z371" i="1" s="1"/>
  <c r="Z96" i="1"/>
  <c r="Z214" i="1"/>
  <c r="Z298" i="1"/>
  <c r="Y171" i="1"/>
  <c r="Z171" i="1" s="1"/>
  <c r="Y295" i="1"/>
  <c r="Z295" i="1" s="1"/>
  <c r="Y235" i="1"/>
  <c r="Z235" i="1" s="1"/>
  <c r="Y183" i="1"/>
  <c r="Z183" i="1" s="1"/>
  <c r="Y113" i="1"/>
  <c r="Z113" i="1" s="1"/>
  <c r="Z322" i="1"/>
  <c r="X387" i="1"/>
  <c r="Y387" i="1" s="1"/>
  <c r="Z387" i="1" s="1"/>
  <c r="Y421" i="1"/>
  <c r="Z421" i="1" s="1"/>
  <c r="Y422" i="1"/>
  <c r="Z422" i="1" s="1"/>
  <c r="Y323" i="1"/>
  <c r="Z323" i="1" s="1"/>
  <c r="Y330" i="1"/>
  <c r="Z330" i="1" s="1"/>
  <c r="Z423" i="1"/>
  <c r="Y140" i="1"/>
  <c r="Z140" i="1" s="1"/>
  <c r="Z156" i="1"/>
  <c r="Y370" i="1"/>
  <c r="Z370" i="1" s="1"/>
  <c r="M88" i="1"/>
  <c r="Q87" i="1"/>
  <c r="AC87" i="1" s="1"/>
  <c r="Z241" i="1" l="1"/>
  <c r="Z242" i="1"/>
  <c r="Y77" i="1"/>
  <c r="Z77" i="1" s="1"/>
  <c r="Z272" i="1"/>
  <c r="Z111" i="1"/>
  <c r="Y343" i="1"/>
  <c r="Z343" i="1" s="1"/>
  <c r="Y238" i="1"/>
  <c r="Z238" i="1" s="1"/>
  <c r="Y411" i="1"/>
  <c r="Z411" i="1" s="1"/>
  <c r="Y393" i="1"/>
  <c r="Z393" i="1" s="1"/>
  <c r="Y400" i="1"/>
  <c r="Z400" i="1" s="1"/>
  <c r="Y363" i="1"/>
  <c r="Z363" i="1" s="1"/>
  <c r="Y107" i="1"/>
  <c r="Z107" i="1" s="1"/>
  <c r="Y313" i="1"/>
  <c r="Z313" i="1" s="1"/>
  <c r="M89" i="1"/>
  <c r="Q88" i="1"/>
  <c r="AC88" i="1" s="1"/>
  <c r="T76" i="1" l="1"/>
  <c r="AF76" i="1" s="1"/>
  <c r="M90" i="1"/>
  <c r="Q89" i="1"/>
  <c r="AC89" i="1" s="1"/>
  <c r="AI76" i="1" l="1"/>
  <c r="M91" i="1"/>
  <c r="Q90" i="1"/>
  <c r="AC90" i="1" s="1"/>
  <c r="AK76" i="1" l="1"/>
  <c r="M92" i="1"/>
  <c r="Q91" i="1"/>
  <c r="AC91" i="1" s="1"/>
  <c r="M93" i="1" l="1"/>
  <c r="Q92" i="1"/>
  <c r="AC92" i="1" s="1"/>
  <c r="M94" i="1" l="1"/>
  <c r="Q93" i="1"/>
  <c r="AC93" i="1" s="1"/>
  <c r="M95" i="1" l="1"/>
  <c r="Q94" i="1"/>
  <c r="AC94" i="1" s="1"/>
  <c r="M96" i="1" l="1"/>
  <c r="Q95" i="1"/>
  <c r="AC95" i="1" s="1"/>
  <c r="M97" i="1" l="1"/>
  <c r="K97" i="1" s="1"/>
  <c r="Q96" i="1"/>
  <c r="AC96" i="1" s="1"/>
  <c r="M98" i="1" l="1"/>
  <c r="K98" i="1" s="1"/>
  <c r="Q97" i="1"/>
  <c r="AC97" i="1" s="1"/>
  <c r="M99" i="1" l="1"/>
  <c r="K99" i="1" s="1"/>
  <c r="Q98" i="1"/>
  <c r="AC98" i="1" s="1"/>
  <c r="M100" i="1" l="1"/>
  <c r="K100" i="1" s="1"/>
  <c r="Q99" i="1"/>
  <c r="AC99" i="1" s="1"/>
  <c r="M101" i="1" l="1"/>
  <c r="K101" i="1" s="1"/>
  <c r="Q100" i="1"/>
  <c r="AC100" i="1" s="1"/>
  <c r="M102" i="1" l="1"/>
  <c r="K102" i="1" s="1"/>
  <c r="Q101" i="1"/>
  <c r="AC101" i="1" s="1"/>
  <c r="M103" i="1" l="1"/>
  <c r="K103" i="1" s="1"/>
  <c r="Q102" i="1"/>
  <c r="AC102" i="1" s="1"/>
  <c r="M104" i="1" l="1"/>
  <c r="K104" i="1" s="1"/>
  <c r="Q103" i="1"/>
  <c r="AC103" i="1" s="1"/>
  <c r="M105" i="1" l="1"/>
  <c r="K105" i="1" s="1"/>
  <c r="Q104" i="1"/>
  <c r="AC104" i="1" s="1"/>
  <c r="M106" i="1" l="1"/>
  <c r="K106" i="1" s="1"/>
  <c r="Q105" i="1"/>
  <c r="AC105" i="1" s="1"/>
  <c r="M107" i="1" l="1"/>
  <c r="Q106" i="1"/>
  <c r="AC106" i="1" s="1"/>
  <c r="M108" i="1" l="1"/>
  <c r="Q107" i="1"/>
  <c r="AC107" i="1" s="1"/>
  <c r="M109" i="1" l="1"/>
  <c r="Q108" i="1"/>
  <c r="AC108" i="1" s="1"/>
  <c r="M110" i="1" l="1"/>
  <c r="Q109" i="1"/>
  <c r="AC109" i="1" s="1"/>
  <c r="M111" i="1" l="1"/>
  <c r="Q110" i="1"/>
  <c r="AC110" i="1" s="1"/>
  <c r="M112" i="1" l="1"/>
  <c r="Q111" i="1"/>
  <c r="AC111" i="1" s="1"/>
  <c r="M113" i="1" l="1"/>
  <c r="Q112" i="1"/>
  <c r="AC112" i="1" s="1"/>
  <c r="M114" i="1" l="1"/>
  <c r="Q113" i="1"/>
  <c r="AC113" i="1" s="1"/>
  <c r="M115" i="1" l="1"/>
  <c r="Q114" i="1"/>
  <c r="AC114" i="1" s="1"/>
  <c r="M116" i="1" l="1"/>
  <c r="Q115" i="1"/>
  <c r="AC115" i="1" s="1"/>
  <c r="M117" i="1" l="1"/>
  <c r="Q116" i="1"/>
  <c r="AC116" i="1" s="1"/>
  <c r="M118" i="1" l="1"/>
  <c r="Q117" i="1"/>
  <c r="AC117" i="1" s="1"/>
  <c r="M119" i="1" l="1"/>
  <c r="Q118" i="1"/>
  <c r="AC118" i="1" s="1"/>
  <c r="M120" i="1" l="1"/>
  <c r="Q119" i="1"/>
  <c r="AC119" i="1" s="1"/>
  <c r="M121" i="1" l="1"/>
  <c r="Q120" i="1"/>
  <c r="AC120" i="1" s="1"/>
  <c r="M122" i="1" l="1"/>
  <c r="Q121" i="1"/>
  <c r="AC121" i="1" s="1"/>
  <c r="M123" i="1" l="1"/>
  <c r="Q122" i="1"/>
  <c r="AC122" i="1" s="1"/>
  <c r="M124" i="1" l="1"/>
  <c r="Q123" i="1"/>
  <c r="AC123" i="1" s="1"/>
  <c r="M125" i="1" l="1"/>
  <c r="Q124" i="1"/>
  <c r="AC124" i="1" s="1"/>
  <c r="M126" i="1" l="1"/>
  <c r="Q125" i="1"/>
  <c r="AC125" i="1" s="1"/>
  <c r="M127" i="1" l="1"/>
  <c r="Q126" i="1"/>
  <c r="AC126" i="1" s="1"/>
  <c r="M128" i="1" l="1"/>
  <c r="Q127" i="1"/>
  <c r="AC127" i="1" s="1"/>
  <c r="M129" i="1" l="1"/>
  <c r="Q128" i="1"/>
  <c r="AC128" i="1" s="1"/>
  <c r="M130" i="1" l="1"/>
  <c r="Q129" i="1"/>
  <c r="AC129" i="1" s="1"/>
  <c r="M131" i="1" l="1"/>
  <c r="Q130" i="1"/>
  <c r="AC130" i="1" s="1"/>
  <c r="M132" i="1" l="1"/>
  <c r="Q131" i="1"/>
  <c r="AC131" i="1" s="1"/>
  <c r="M133" i="1" l="1"/>
  <c r="Q132" i="1"/>
  <c r="AC132" i="1" s="1"/>
  <c r="M134" i="1" l="1"/>
  <c r="Q133" i="1"/>
  <c r="AC133" i="1" s="1"/>
  <c r="M135" i="1" l="1"/>
  <c r="Q134" i="1"/>
  <c r="AC134" i="1" s="1"/>
  <c r="M136" i="1" l="1"/>
  <c r="Q135" i="1"/>
  <c r="AC135" i="1" s="1"/>
  <c r="M137" i="1" l="1"/>
  <c r="Q136" i="1"/>
  <c r="AC136" i="1" s="1"/>
  <c r="M138" i="1" l="1"/>
  <c r="Q137" i="1"/>
  <c r="AC137" i="1" s="1"/>
  <c r="M139" i="1" l="1"/>
  <c r="Q138" i="1"/>
  <c r="AC138" i="1" s="1"/>
  <c r="M140" i="1" l="1"/>
  <c r="Q139" i="1"/>
  <c r="AC139" i="1" s="1"/>
  <c r="M141" i="1" l="1"/>
  <c r="Q140" i="1"/>
  <c r="AC140" i="1" s="1"/>
  <c r="M142" i="1" l="1"/>
  <c r="Q141" i="1"/>
  <c r="AC141" i="1" s="1"/>
  <c r="M143" i="1" l="1"/>
  <c r="Q142" i="1"/>
  <c r="AC142" i="1" s="1"/>
  <c r="M144" i="1" l="1"/>
  <c r="Q143" i="1"/>
  <c r="AC143" i="1" s="1"/>
  <c r="M145" i="1" l="1"/>
  <c r="Q144" i="1"/>
  <c r="AC144" i="1" s="1"/>
  <c r="M146" i="1" l="1"/>
  <c r="Q145" i="1"/>
  <c r="AC145" i="1" s="1"/>
  <c r="M147" i="1" l="1"/>
  <c r="Q146" i="1"/>
  <c r="AC146" i="1" s="1"/>
  <c r="M148" i="1" l="1"/>
  <c r="Q147" i="1"/>
  <c r="AC147" i="1" s="1"/>
  <c r="M149" i="1" l="1"/>
  <c r="Q148" i="1"/>
  <c r="AC148" i="1" s="1"/>
  <c r="M150" i="1" l="1"/>
  <c r="Q149" i="1"/>
  <c r="AC149" i="1" s="1"/>
  <c r="M151" i="1" l="1"/>
  <c r="Q150" i="1"/>
  <c r="AC150" i="1" s="1"/>
  <c r="M152" i="1" l="1"/>
  <c r="Q151" i="1"/>
  <c r="AC151" i="1" s="1"/>
  <c r="M153" i="1" l="1"/>
  <c r="Q152" i="1"/>
  <c r="AC152" i="1" s="1"/>
  <c r="M154" i="1" l="1"/>
  <c r="Q153" i="1"/>
  <c r="AC153" i="1" s="1"/>
  <c r="M155" i="1" l="1"/>
  <c r="Q154" i="1"/>
  <c r="AC154" i="1" s="1"/>
  <c r="M156" i="1" l="1"/>
  <c r="Q155" i="1"/>
  <c r="AC155" i="1" s="1"/>
  <c r="M157" i="1" l="1"/>
  <c r="Q156" i="1"/>
  <c r="AC156" i="1" s="1"/>
  <c r="M158" i="1" l="1"/>
  <c r="Q157" i="1"/>
  <c r="AC157" i="1" s="1"/>
  <c r="M159" i="1" l="1"/>
  <c r="Q158" i="1"/>
  <c r="AC158" i="1" s="1"/>
  <c r="M160" i="1" l="1"/>
  <c r="Q159" i="1"/>
  <c r="AC159" i="1" s="1"/>
  <c r="M161" i="1" l="1"/>
  <c r="Q160" i="1"/>
  <c r="AC160" i="1" s="1"/>
  <c r="M162" i="1" l="1"/>
  <c r="Q161" i="1"/>
  <c r="AC161" i="1" s="1"/>
  <c r="M163" i="1" l="1"/>
  <c r="Q162" i="1"/>
  <c r="AC162" i="1" s="1"/>
  <c r="M164" i="1" l="1"/>
  <c r="Q163" i="1"/>
  <c r="AC163" i="1" s="1"/>
  <c r="M165" i="1" l="1"/>
  <c r="Q164" i="1"/>
  <c r="AC164" i="1" s="1"/>
  <c r="M166" i="1" l="1"/>
  <c r="Q165" i="1"/>
  <c r="AC165" i="1" s="1"/>
  <c r="M167" i="1" l="1"/>
  <c r="Q166" i="1"/>
  <c r="AC166" i="1" s="1"/>
  <c r="M168" i="1" l="1"/>
  <c r="Q167" i="1"/>
  <c r="AC167" i="1" s="1"/>
  <c r="M169" i="1" l="1"/>
  <c r="Q168" i="1"/>
  <c r="AC168" i="1" s="1"/>
  <c r="M170" i="1" l="1"/>
  <c r="Q169" i="1"/>
  <c r="AC169" i="1" s="1"/>
  <c r="M171" i="1" l="1"/>
  <c r="Q170" i="1"/>
  <c r="AC170" i="1" s="1"/>
  <c r="M172" i="1" l="1"/>
  <c r="Q171" i="1"/>
  <c r="AC171" i="1" s="1"/>
  <c r="M173" i="1" l="1"/>
  <c r="Q172" i="1"/>
  <c r="AC172" i="1" s="1"/>
  <c r="M174" i="1" l="1"/>
  <c r="Q173" i="1"/>
  <c r="AC173" i="1" s="1"/>
  <c r="M175" i="1" l="1"/>
  <c r="Q174" i="1"/>
  <c r="AC174" i="1" s="1"/>
  <c r="M176" i="1" l="1"/>
  <c r="Q175" i="1"/>
  <c r="AC175" i="1" s="1"/>
  <c r="M177" i="1" l="1"/>
  <c r="Q176" i="1"/>
  <c r="AC176" i="1" s="1"/>
  <c r="M178" i="1" l="1"/>
  <c r="Q177" i="1"/>
  <c r="AC177" i="1" s="1"/>
  <c r="M179" i="1" l="1"/>
  <c r="Q178" i="1"/>
  <c r="AC178" i="1" s="1"/>
  <c r="M180" i="1" l="1"/>
  <c r="Q179" i="1"/>
  <c r="AC179" i="1" s="1"/>
  <c r="M181" i="1" l="1"/>
  <c r="Q180" i="1"/>
  <c r="AC180" i="1" s="1"/>
  <c r="M182" i="1" l="1"/>
  <c r="Q181" i="1"/>
  <c r="AC181" i="1" s="1"/>
  <c r="M183" i="1" l="1"/>
  <c r="Q182" i="1"/>
  <c r="AC182" i="1" s="1"/>
  <c r="M184" i="1" l="1"/>
  <c r="Q183" i="1"/>
  <c r="AC183" i="1" s="1"/>
  <c r="M185" i="1" l="1"/>
  <c r="Q184" i="1"/>
  <c r="AC184" i="1" s="1"/>
  <c r="M186" i="1" l="1"/>
  <c r="Q185" i="1"/>
  <c r="AC185" i="1" s="1"/>
  <c r="M187" i="1" l="1"/>
  <c r="Q186" i="1"/>
  <c r="AC186" i="1" s="1"/>
  <c r="M188" i="1" l="1"/>
  <c r="Q187" i="1"/>
  <c r="AC187" i="1" s="1"/>
  <c r="M189" i="1" l="1"/>
  <c r="Q188" i="1"/>
  <c r="AC188" i="1" s="1"/>
  <c r="M190" i="1" l="1"/>
  <c r="Q189" i="1"/>
  <c r="AC189" i="1" s="1"/>
  <c r="M191" i="1" l="1"/>
  <c r="Q190" i="1"/>
  <c r="AC190" i="1" s="1"/>
  <c r="M192" i="1" l="1"/>
  <c r="Q191" i="1"/>
  <c r="AC191" i="1" s="1"/>
  <c r="M193" i="1" l="1"/>
  <c r="Q192" i="1"/>
  <c r="AC192" i="1" s="1"/>
  <c r="M194" i="1" l="1"/>
  <c r="Q193" i="1"/>
  <c r="AC193" i="1" s="1"/>
  <c r="M195" i="1" l="1"/>
  <c r="Q194" i="1"/>
  <c r="AC194" i="1" s="1"/>
  <c r="M196" i="1" l="1"/>
  <c r="Q195" i="1"/>
  <c r="AC195" i="1" s="1"/>
  <c r="M197" i="1" l="1"/>
  <c r="Q196" i="1"/>
  <c r="AC196" i="1" s="1"/>
  <c r="M198" i="1" l="1"/>
  <c r="Q197" i="1"/>
  <c r="AC197" i="1" s="1"/>
  <c r="M199" i="1" l="1"/>
  <c r="Q198" i="1"/>
  <c r="AC198" i="1" s="1"/>
  <c r="M200" i="1" l="1"/>
  <c r="Q199" i="1"/>
  <c r="AC199" i="1" s="1"/>
  <c r="M201" i="1" l="1"/>
  <c r="Q200" i="1"/>
  <c r="AC200" i="1" s="1"/>
  <c r="M202" i="1" l="1"/>
  <c r="Q201" i="1"/>
  <c r="AC201" i="1" s="1"/>
  <c r="M203" i="1" l="1"/>
  <c r="Q202" i="1"/>
  <c r="AC202" i="1" s="1"/>
  <c r="M204" i="1" l="1"/>
  <c r="Q203" i="1"/>
  <c r="AC203" i="1" s="1"/>
  <c r="M205" i="1" l="1"/>
  <c r="Q204" i="1"/>
  <c r="AC204" i="1" s="1"/>
  <c r="M206" i="1" l="1"/>
  <c r="Q205" i="1"/>
  <c r="AC205" i="1" s="1"/>
  <c r="M207" i="1" l="1"/>
  <c r="Q206" i="1"/>
  <c r="AC206" i="1" s="1"/>
  <c r="M208" i="1" l="1"/>
  <c r="Q207" i="1"/>
  <c r="AC207" i="1" s="1"/>
  <c r="M209" i="1" l="1"/>
  <c r="Q208" i="1"/>
  <c r="AC208" i="1" s="1"/>
  <c r="M210" i="1" l="1"/>
  <c r="Q209" i="1"/>
  <c r="AC209" i="1" s="1"/>
  <c r="M211" i="1" l="1"/>
  <c r="Q210" i="1"/>
  <c r="AC210" i="1" s="1"/>
  <c r="M212" i="1" l="1"/>
  <c r="Q211" i="1"/>
  <c r="AC211" i="1" s="1"/>
  <c r="M213" i="1" l="1"/>
  <c r="Q212" i="1"/>
  <c r="AC212" i="1" s="1"/>
  <c r="M214" i="1" l="1"/>
  <c r="Q213" i="1"/>
  <c r="AC213" i="1" s="1"/>
  <c r="M215" i="1" l="1"/>
  <c r="Q214" i="1"/>
  <c r="AC214" i="1" s="1"/>
  <c r="M216" i="1" l="1"/>
  <c r="Q215" i="1"/>
  <c r="AC215" i="1" s="1"/>
  <c r="M217" i="1" l="1"/>
  <c r="Q216" i="1"/>
  <c r="AC216" i="1" s="1"/>
  <c r="M218" i="1" l="1"/>
  <c r="Q217" i="1"/>
  <c r="AC217" i="1" s="1"/>
  <c r="M219" i="1" l="1"/>
  <c r="Q218" i="1"/>
  <c r="AC218" i="1" s="1"/>
  <c r="M220" i="1" l="1"/>
  <c r="Q219" i="1"/>
  <c r="AC219" i="1" s="1"/>
  <c r="M221" i="1" l="1"/>
  <c r="Q220" i="1"/>
  <c r="AC220" i="1" s="1"/>
  <c r="M222" i="1" l="1"/>
  <c r="Q221" i="1"/>
  <c r="AC221" i="1" s="1"/>
  <c r="M223" i="1" l="1"/>
  <c r="Q222" i="1"/>
  <c r="AC222" i="1" s="1"/>
  <c r="M224" i="1" l="1"/>
  <c r="Q223" i="1"/>
  <c r="AC223" i="1" s="1"/>
  <c r="M225" i="1" l="1"/>
  <c r="Q224" i="1"/>
  <c r="AC224" i="1" s="1"/>
  <c r="M226" i="1" l="1"/>
  <c r="Q225" i="1"/>
  <c r="AC225" i="1" s="1"/>
  <c r="M227" i="1" l="1"/>
  <c r="Q226" i="1"/>
  <c r="AC226" i="1" s="1"/>
  <c r="M228" i="1" l="1"/>
  <c r="Q227" i="1"/>
  <c r="AC227" i="1" s="1"/>
  <c r="M229" i="1" l="1"/>
  <c r="Q228" i="1"/>
  <c r="AC228" i="1" s="1"/>
  <c r="M230" i="1" l="1"/>
  <c r="Q229" i="1"/>
  <c r="AC229" i="1" s="1"/>
  <c r="M231" i="1" l="1"/>
  <c r="Q230" i="1"/>
  <c r="AC230" i="1" s="1"/>
  <c r="M232" i="1" l="1"/>
  <c r="Q231" i="1"/>
  <c r="AC231" i="1" s="1"/>
  <c r="M233" i="1" l="1"/>
  <c r="Q232" i="1"/>
  <c r="AC232" i="1" s="1"/>
  <c r="M234" i="1" l="1"/>
  <c r="Q233" i="1"/>
  <c r="AC233" i="1" s="1"/>
  <c r="M235" i="1" l="1"/>
  <c r="Q234" i="1"/>
  <c r="AC234" i="1" s="1"/>
  <c r="M236" i="1" l="1"/>
  <c r="Q235" i="1"/>
  <c r="AC235" i="1" s="1"/>
  <c r="M237" i="1" l="1"/>
  <c r="Q236" i="1"/>
  <c r="AC236" i="1" s="1"/>
  <c r="M238" i="1" l="1"/>
  <c r="Q237" i="1"/>
  <c r="AC237" i="1" s="1"/>
  <c r="M239" i="1" l="1"/>
  <c r="Q238" i="1"/>
  <c r="AC238" i="1" s="1"/>
  <c r="M240" i="1" l="1"/>
  <c r="Q239" i="1"/>
  <c r="AC239" i="1" s="1"/>
  <c r="M241" i="1" l="1"/>
  <c r="Q240" i="1"/>
  <c r="AC240" i="1" s="1"/>
  <c r="M242" i="1" l="1"/>
  <c r="Q241" i="1"/>
  <c r="AC241" i="1" s="1"/>
  <c r="M243" i="1" l="1"/>
  <c r="Q242" i="1"/>
  <c r="AC242" i="1" s="1"/>
  <c r="M244" i="1" l="1"/>
  <c r="Q243" i="1"/>
  <c r="AC243" i="1" s="1"/>
  <c r="M245" i="1" l="1"/>
  <c r="Q244" i="1"/>
  <c r="AC244" i="1" s="1"/>
  <c r="M246" i="1" l="1"/>
  <c r="Q245" i="1"/>
  <c r="AC245" i="1" s="1"/>
  <c r="M247" i="1" l="1"/>
  <c r="Q246" i="1"/>
  <c r="AC246" i="1" s="1"/>
  <c r="M248" i="1" l="1"/>
  <c r="Q247" i="1"/>
  <c r="AC247" i="1" s="1"/>
  <c r="M249" i="1" l="1"/>
  <c r="Q248" i="1"/>
  <c r="AC248" i="1" s="1"/>
  <c r="M250" i="1" l="1"/>
  <c r="Q249" i="1"/>
  <c r="AC249" i="1" s="1"/>
  <c r="M251" i="1" l="1"/>
  <c r="Q250" i="1"/>
  <c r="AC250" i="1" s="1"/>
  <c r="M252" i="1" l="1"/>
  <c r="Q251" i="1"/>
  <c r="AC251" i="1" s="1"/>
  <c r="M253" i="1" l="1"/>
  <c r="Q252" i="1"/>
  <c r="AC252" i="1" s="1"/>
  <c r="M254" i="1" l="1"/>
  <c r="Q253" i="1"/>
  <c r="AC253" i="1" s="1"/>
  <c r="M255" i="1" l="1"/>
  <c r="Q254" i="1"/>
  <c r="AC254" i="1" s="1"/>
  <c r="M256" i="1" l="1"/>
  <c r="Q255" i="1"/>
  <c r="AC255" i="1" s="1"/>
  <c r="M257" i="1" l="1"/>
  <c r="Q256" i="1"/>
  <c r="AC256" i="1" s="1"/>
  <c r="M258" i="1" l="1"/>
  <c r="Q257" i="1"/>
  <c r="AC257" i="1" s="1"/>
  <c r="M259" i="1" l="1"/>
  <c r="Q258" i="1"/>
  <c r="AC258" i="1" s="1"/>
  <c r="M260" i="1" l="1"/>
  <c r="Q259" i="1"/>
  <c r="AC259" i="1" s="1"/>
  <c r="M261" i="1" l="1"/>
  <c r="Q260" i="1"/>
  <c r="AC260" i="1" s="1"/>
  <c r="M262" i="1" l="1"/>
  <c r="Q261" i="1"/>
  <c r="AC261" i="1" s="1"/>
  <c r="M263" i="1" l="1"/>
  <c r="Q262" i="1"/>
  <c r="AC262" i="1" s="1"/>
  <c r="M264" i="1" l="1"/>
  <c r="Q263" i="1"/>
  <c r="AC263" i="1" s="1"/>
  <c r="M265" i="1" l="1"/>
  <c r="Q264" i="1"/>
  <c r="AC264" i="1" s="1"/>
  <c r="M266" i="1" l="1"/>
  <c r="Q265" i="1"/>
  <c r="AC265" i="1" s="1"/>
  <c r="M267" i="1" l="1"/>
  <c r="Q266" i="1"/>
  <c r="AC266" i="1" s="1"/>
  <c r="M268" i="1" l="1"/>
  <c r="Q267" i="1"/>
  <c r="AC267" i="1" s="1"/>
  <c r="M269" i="1" l="1"/>
  <c r="Q268" i="1"/>
  <c r="AC268" i="1" s="1"/>
  <c r="M270" i="1" l="1"/>
  <c r="Q269" i="1"/>
  <c r="AC269" i="1" s="1"/>
  <c r="M271" i="1" l="1"/>
  <c r="Q270" i="1"/>
  <c r="AC270" i="1" s="1"/>
  <c r="M272" i="1" l="1"/>
  <c r="Q271" i="1"/>
  <c r="AC271" i="1" s="1"/>
  <c r="M273" i="1" l="1"/>
  <c r="Q272" i="1"/>
  <c r="AC272" i="1" s="1"/>
  <c r="M274" i="1" l="1"/>
  <c r="Q273" i="1"/>
  <c r="AC273" i="1" s="1"/>
  <c r="M275" i="1" l="1"/>
  <c r="Q274" i="1"/>
  <c r="AC274" i="1" s="1"/>
  <c r="M276" i="1" l="1"/>
  <c r="Q275" i="1"/>
  <c r="AC275" i="1" s="1"/>
  <c r="M277" i="1" l="1"/>
  <c r="Q276" i="1"/>
  <c r="AC276" i="1" s="1"/>
  <c r="M278" i="1" l="1"/>
  <c r="Q277" i="1"/>
  <c r="AC277" i="1" s="1"/>
  <c r="M279" i="1" l="1"/>
  <c r="Q278" i="1"/>
  <c r="AC278" i="1" s="1"/>
  <c r="M280" i="1" l="1"/>
  <c r="Q279" i="1"/>
  <c r="AC279" i="1" s="1"/>
  <c r="M281" i="1" l="1"/>
  <c r="Q280" i="1"/>
  <c r="AC280" i="1" s="1"/>
  <c r="M282" i="1" l="1"/>
  <c r="Q281" i="1"/>
  <c r="AC281" i="1" s="1"/>
  <c r="M283" i="1" l="1"/>
  <c r="Q282" i="1"/>
  <c r="AC282" i="1" s="1"/>
  <c r="M284" i="1" l="1"/>
  <c r="Q283" i="1"/>
  <c r="AC283" i="1" s="1"/>
  <c r="M285" i="1" l="1"/>
  <c r="Q284" i="1"/>
  <c r="AC284" i="1" s="1"/>
  <c r="M286" i="1" l="1"/>
  <c r="Q285" i="1"/>
  <c r="AC285" i="1" s="1"/>
  <c r="M287" i="1" l="1"/>
  <c r="Q286" i="1"/>
  <c r="AC286" i="1" s="1"/>
  <c r="M288" i="1" l="1"/>
  <c r="Q287" i="1"/>
  <c r="AC287" i="1" s="1"/>
  <c r="M289" i="1" l="1"/>
  <c r="Q288" i="1"/>
  <c r="AC288" i="1" s="1"/>
  <c r="M290" i="1" l="1"/>
  <c r="Q289" i="1"/>
  <c r="AC289" i="1" s="1"/>
  <c r="M291" i="1" l="1"/>
  <c r="Q290" i="1"/>
  <c r="AC290" i="1" s="1"/>
  <c r="M292" i="1" l="1"/>
  <c r="Q291" i="1"/>
  <c r="AC291" i="1" s="1"/>
  <c r="M293" i="1" l="1"/>
  <c r="Q292" i="1"/>
  <c r="AC292" i="1" s="1"/>
  <c r="M294" i="1" l="1"/>
  <c r="Q293" i="1"/>
  <c r="AC293" i="1" s="1"/>
  <c r="M295" i="1" l="1"/>
  <c r="Q294" i="1"/>
  <c r="AC294" i="1" s="1"/>
  <c r="M296" i="1" l="1"/>
  <c r="Q295" i="1"/>
  <c r="AC295" i="1" s="1"/>
  <c r="M297" i="1" l="1"/>
  <c r="Q296" i="1"/>
  <c r="AC296" i="1" s="1"/>
  <c r="M298" i="1" l="1"/>
  <c r="Q297" i="1"/>
  <c r="AC297" i="1" s="1"/>
  <c r="M299" i="1" l="1"/>
  <c r="Q298" i="1"/>
  <c r="AC298" i="1" s="1"/>
  <c r="M300" i="1" l="1"/>
  <c r="Q299" i="1"/>
  <c r="AC299" i="1" s="1"/>
  <c r="M301" i="1" l="1"/>
  <c r="Q300" i="1"/>
  <c r="AC300" i="1" s="1"/>
  <c r="M302" i="1" l="1"/>
  <c r="Q301" i="1"/>
  <c r="AC301" i="1" s="1"/>
  <c r="M303" i="1" l="1"/>
  <c r="Q302" i="1"/>
  <c r="AC302" i="1" s="1"/>
  <c r="M304" i="1" l="1"/>
  <c r="Q303" i="1"/>
  <c r="AC303" i="1" s="1"/>
  <c r="M305" i="1" l="1"/>
  <c r="Q304" i="1"/>
  <c r="AC304" i="1" s="1"/>
  <c r="M306" i="1" l="1"/>
  <c r="Q305" i="1"/>
  <c r="AC305" i="1" s="1"/>
  <c r="M307" i="1" l="1"/>
  <c r="Q306" i="1"/>
  <c r="AC306" i="1" s="1"/>
  <c r="M308" i="1" l="1"/>
  <c r="Q307" i="1"/>
  <c r="AC307" i="1" s="1"/>
  <c r="M309" i="1" l="1"/>
  <c r="Q308" i="1"/>
  <c r="AC308" i="1" s="1"/>
  <c r="M310" i="1" l="1"/>
  <c r="Q309" i="1"/>
  <c r="AC309" i="1" s="1"/>
  <c r="M311" i="1" l="1"/>
  <c r="Q310" i="1"/>
  <c r="AC310" i="1" s="1"/>
  <c r="M312" i="1" l="1"/>
  <c r="Q311" i="1"/>
  <c r="AC311" i="1" s="1"/>
  <c r="M313" i="1" l="1"/>
  <c r="Q312" i="1"/>
  <c r="AC312" i="1" s="1"/>
  <c r="M314" i="1" l="1"/>
  <c r="Q313" i="1"/>
  <c r="AC313" i="1" s="1"/>
  <c r="M315" i="1" l="1"/>
  <c r="Q314" i="1"/>
  <c r="AC314" i="1" s="1"/>
  <c r="M316" i="1" l="1"/>
  <c r="Q315" i="1"/>
  <c r="AC315" i="1" s="1"/>
  <c r="M317" i="1" l="1"/>
  <c r="Q316" i="1"/>
  <c r="AC316" i="1" s="1"/>
  <c r="M318" i="1" l="1"/>
  <c r="Q317" i="1"/>
  <c r="AC317" i="1" s="1"/>
  <c r="M319" i="1" l="1"/>
  <c r="Q318" i="1"/>
  <c r="AC318" i="1" s="1"/>
  <c r="M320" i="1" l="1"/>
  <c r="Q319" i="1"/>
  <c r="AC319" i="1" s="1"/>
  <c r="M321" i="1" l="1"/>
  <c r="Q320" i="1"/>
  <c r="AC320" i="1" s="1"/>
  <c r="M322" i="1" l="1"/>
  <c r="Q321" i="1"/>
  <c r="AC321" i="1" s="1"/>
  <c r="M323" i="1" l="1"/>
  <c r="Q322" i="1"/>
  <c r="AC322" i="1" s="1"/>
  <c r="M324" i="1" l="1"/>
  <c r="Q323" i="1"/>
  <c r="AC323" i="1" s="1"/>
  <c r="M325" i="1" l="1"/>
  <c r="Q324" i="1"/>
  <c r="AC324" i="1" s="1"/>
  <c r="M326" i="1" l="1"/>
  <c r="Q325" i="1"/>
  <c r="AC325" i="1" s="1"/>
  <c r="M327" i="1" l="1"/>
  <c r="Q326" i="1"/>
  <c r="AC326" i="1" s="1"/>
  <c r="M328" i="1" l="1"/>
  <c r="Q327" i="1"/>
  <c r="AC327" i="1" s="1"/>
  <c r="M329" i="1" l="1"/>
  <c r="Q328" i="1"/>
  <c r="AC328" i="1" s="1"/>
  <c r="M330" i="1" l="1"/>
  <c r="Q329" i="1"/>
  <c r="AC329" i="1" s="1"/>
  <c r="M331" i="1" l="1"/>
  <c r="Q330" i="1"/>
  <c r="AC330" i="1" s="1"/>
  <c r="M332" i="1" l="1"/>
  <c r="Q331" i="1"/>
  <c r="AC331" i="1" s="1"/>
  <c r="M333" i="1" l="1"/>
  <c r="Q332" i="1"/>
  <c r="AC332" i="1" s="1"/>
  <c r="M334" i="1" l="1"/>
  <c r="Q333" i="1"/>
  <c r="AC333" i="1" s="1"/>
  <c r="M335" i="1" l="1"/>
  <c r="Q334" i="1"/>
  <c r="AC334" i="1" s="1"/>
  <c r="M336" i="1" l="1"/>
  <c r="Q335" i="1"/>
  <c r="AC335" i="1" s="1"/>
  <c r="M337" i="1" l="1"/>
  <c r="Q336" i="1"/>
  <c r="AC336" i="1" s="1"/>
  <c r="M338" i="1" l="1"/>
  <c r="Q337" i="1"/>
  <c r="AC337" i="1" s="1"/>
  <c r="M339" i="1" l="1"/>
  <c r="Q338" i="1"/>
  <c r="AC338" i="1" s="1"/>
  <c r="M340" i="1" l="1"/>
  <c r="Q339" i="1"/>
  <c r="AC339" i="1" s="1"/>
  <c r="M341" i="1" l="1"/>
  <c r="Q340" i="1"/>
  <c r="AC340" i="1" s="1"/>
  <c r="M342" i="1" l="1"/>
  <c r="Q341" i="1"/>
  <c r="AC341" i="1" s="1"/>
  <c r="M343" i="1" l="1"/>
  <c r="Q342" i="1"/>
  <c r="AC342" i="1" s="1"/>
  <c r="M344" i="1" l="1"/>
  <c r="Q343" i="1"/>
  <c r="AC343" i="1" s="1"/>
  <c r="M345" i="1" l="1"/>
  <c r="Q344" i="1"/>
  <c r="AC344" i="1" s="1"/>
  <c r="M346" i="1" l="1"/>
  <c r="Q345" i="1"/>
  <c r="AC345" i="1" s="1"/>
  <c r="M347" i="1" l="1"/>
  <c r="Q346" i="1"/>
  <c r="AC346" i="1" s="1"/>
  <c r="M348" i="1" l="1"/>
  <c r="Q347" i="1"/>
  <c r="AC347" i="1" s="1"/>
  <c r="M349" i="1" l="1"/>
  <c r="Q348" i="1"/>
  <c r="AC348" i="1" s="1"/>
  <c r="M350" i="1" l="1"/>
  <c r="Q349" i="1"/>
  <c r="AC349" i="1" s="1"/>
  <c r="M351" i="1" l="1"/>
  <c r="Q350" i="1"/>
  <c r="AC350" i="1" s="1"/>
  <c r="M352" i="1" l="1"/>
  <c r="Q351" i="1"/>
  <c r="AC351" i="1" s="1"/>
  <c r="M353" i="1" l="1"/>
  <c r="Q352" i="1"/>
  <c r="AC352" i="1" s="1"/>
  <c r="M354" i="1" l="1"/>
  <c r="Q353" i="1"/>
  <c r="AC353" i="1" s="1"/>
  <c r="M355" i="1" l="1"/>
  <c r="Q354" i="1"/>
  <c r="AC354" i="1" s="1"/>
  <c r="M356" i="1" l="1"/>
  <c r="Q355" i="1"/>
  <c r="AC355" i="1" s="1"/>
  <c r="M357" i="1" l="1"/>
  <c r="Q356" i="1"/>
  <c r="AC356" i="1" s="1"/>
  <c r="M358" i="1" l="1"/>
  <c r="Q357" i="1"/>
  <c r="AC357" i="1" s="1"/>
  <c r="M359" i="1" l="1"/>
  <c r="Q358" i="1"/>
  <c r="AC358" i="1" s="1"/>
  <c r="M360" i="1" l="1"/>
  <c r="Q359" i="1"/>
  <c r="AC359" i="1" s="1"/>
  <c r="M361" i="1" l="1"/>
  <c r="Q360" i="1"/>
  <c r="AC360" i="1" s="1"/>
  <c r="M362" i="1" l="1"/>
  <c r="Q361" i="1"/>
  <c r="AC361" i="1" s="1"/>
  <c r="M363" i="1" l="1"/>
  <c r="Q362" i="1"/>
  <c r="AC362" i="1" s="1"/>
  <c r="M364" i="1" l="1"/>
  <c r="Q363" i="1"/>
  <c r="AC363" i="1" s="1"/>
  <c r="M365" i="1" l="1"/>
  <c r="Q364" i="1"/>
  <c r="AC364" i="1" s="1"/>
  <c r="M366" i="1" l="1"/>
  <c r="Q365" i="1"/>
  <c r="AC365" i="1" s="1"/>
  <c r="M367" i="1" l="1"/>
  <c r="Q366" i="1"/>
  <c r="AC366" i="1" s="1"/>
  <c r="M368" i="1" l="1"/>
  <c r="Q367" i="1"/>
  <c r="AC367" i="1" s="1"/>
  <c r="M369" i="1" l="1"/>
  <c r="Q368" i="1"/>
  <c r="AC368" i="1" s="1"/>
  <c r="M370" i="1" l="1"/>
  <c r="Q369" i="1"/>
  <c r="AC369" i="1" s="1"/>
  <c r="M371" i="1" l="1"/>
  <c r="Q370" i="1"/>
  <c r="AC370" i="1" s="1"/>
  <c r="M372" i="1" l="1"/>
  <c r="Q371" i="1"/>
  <c r="AC371" i="1" s="1"/>
  <c r="M373" i="1" l="1"/>
  <c r="Q372" i="1"/>
  <c r="AC372" i="1" s="1"/>
  <c r="M374" i="1" l="1"/>
  <c r="Q373" i="1"/>
  <c r="AC373" i="1" s="1"/>
  <c r="M375" i="1" l="1"/>
  <c r="Q374" i="1"/>
  <c r="AC374" i="1" s="1"/>
  <c r="M376" i="1" l="1"/>
  <c r="Q375" i="1"/>
  <c r="AC375" i="1" s="1"/>
  <c r="M377" i="1" l="1"/>
  <c r="Q376" i="1"/>
  <c r="AC376" i="1" s="1"/>
  <c r="M378" i="1" l="1"/>
  <c r="Q377" i="1"/>
  <c r="AC377" i="1" s="1"/>
  <c r="M379" i="1" l="1"/>
  <c r="Q378" i="1"/>
  <c r="AC378" i="1" s="1"/>
  <c r="M380" i="1" l="1"/>
  <c r="Q379" i="1"/>
  <c r="AC379" i="1" s="1"/>
  <c r="M381" i="1" l="1"/>
  <c r="Q380" i="1"/>
  <c r="AC380" i="1" s="1"/>
  <c r="M382" i="1" l="1"/>
  <c r="Q381" i="1"/>
  <c r="AC381" i="1" s="1"/>
  <c r="M383" i="1" l="1"/>
  <c r="Q382" i="1"/>
  <c r="AC382" i="1" s="1"/>
  <c r="M384" i="1" l="1"/>
  <c r="Q383" i="1"/>
  <c r="AC383" i="1" s="1"/>
  <c r="M385" i="1" l="1"/>
  <c r="Q384" i="1"/>
  <c r="AC384" i="1" s="1"/>
  <c r="M386" i="1" l="1"/>
  <c r="Q385" i="1"/>
  <c r="AC385" i="1" s="1"/>
  <c r="M387" i="1" l="1"/>
  <c r="Q386" i="1"/>
  <c r="AC386" i="1" s="1"/>
  <c r="M388" i="1" l="1"/>
  <c r="Q387" i="1"/>
  <c r="AC387" i="1" s="1"/>
  <c r="M389" i="1" l="1"/>
  <c r="Q388" i="1"/>
  <c r="AC388" i="1" s="1"/>
  <c r="M390" i="1" l="1"/>
  <c r="Q389" i="1"/>
  <c r="AC389" i="1" s="1"/>
  <c r="M391" i="1" l="1"/>
  <c r="Q390" i="1"/>
  <c r="AC390" i="1" s="1"/>
  <c r="M392" i="1" l="1"/>
  <c r="Q391" i="1"/>
  <c r="AC391" i="1" s="1"/>
  <c r="M393" i="1" l="1"/>
  <c r="Q392" i="1"/>
  <c r="AC392" i="1" s="1"/>
  <c r="M394" i="1" l="1"/>
  <c r="Q393" i="1"/>
  <c r="AC393" i="1" s="1"/>
  <c r="M395" i="1" l="1"/>
  <c r="Q394" i="1"/>
  <c r="AC394" i="1" s="1"/>
  <c r="M396" i="1" l="1"/>
  <c r="Q395" i="1"/>
  <c r="AC395" i="1" s="1"/>
  <c r="M397" i="1" l="1"/>
  <c r="Q396" i="1"/>
  <c r="AC396" i="1" s="1"/>
  <c r="M398" i="1" l="1"/>
  <c r="Q397" i="1"/>
  <c r="AC397" i="1" s="1"/>
  <c r="M399" i="1" l="1"/>
  <c r="Q398" i="1"/>
  <c r="AC398" i="1" s="1"/>
  <c r="M400" i="1" l="1"/>
  <c r="Q399" i="1"/>
  <c r="AC399" i="1" s="1"/>
  <c r="M401" i="1" l="1"/>
  <c r="Q400" i="1"/>
  <c r="AC400" i="1" s="1"/>
  <c r="M402" i="1" l="1"/>
  <c r="Q401" i="1"/>
  <c r="AC401" i="1" s="1"/>
  <c r="M403" i="1" l="1"/>
  <c r="Q402" i="1"/>
  <c r="AC402" i="1" s="1"/>
  <c r="M404" i="1" l="1"/>
  <c r="Q403" i="1"/>
  <c r="AC403" i="1" s="1"/>
  <c r="M405" i="1" l="1"/>
  <c r="Q404" i="1"/>
  <c r="AC404" i="1" s="1"/>
  <c r="M406" i="1" l="1"/>
  <c r="Q405" i="1"/>
  <c r="AC405" i="1" s="1"/>
  <c r="M407" i="1" l="1"/>
  <c r="Q406" i="1"/>
  <c r="AC406" i="1" s="1"/>
  <c r="M408" i="1" l="1"/>
  <c r="Q407" i="1"/>
  <c r="AC407" i="1" s="1"/>
  <c r="M409" i="1" l="1"/>
  <c r="Q408" i="1"/>
  <c r="AC408" i="1" s="1"/>
  <c r="M410" i="1" l="1"/>
  <c r="Q409" i="1"/>
  <c r="AC409" i="1" s="1"/>
  <c r="M411" i="1" l="1"/>
  <c r="Q410" i="1"/>
  <c r="AC410" i="1" s="1"/>
  <c r="M412" i="1" l="1"/>
  <c r="Q411" i="1"/>
  <c r="AC411" i="1" s="1"/>
  <c r="M413" i="1" l="1"/>
  <c r="Q412" i="1"/>
  <c r="AC412" i="1" s="1"/>
  <c r="M414" i="1" l="1"/>
  <c r="Q413" i="1"/>
  <c r="AC413" i="1" s="1"/>
  <c r="M415" i="1" l="1"/>
  <c r="Q414" i="1"/>
  <c r="AC414" i="1" s="1"/>
  <c r="M416" i="1" l="1"/>
  <c r="Q415" i="1"/>
  <c r="AC415" i="1" s="1"/>
  <c r="M417" i="1" l="1"/>
  <c r="Q416" i="1"/>
  <c r="AC416" i="1" s="1"/>
  <c r="M418" i="1" l="1"/>
  <c r="Q417" i="1"/>
  <c r="AC417" i="1" s="1"/>
  <c r="M419" i="1" l="1"/>
  <c r="Q418" i="1"/>
  <c r="AC418" i="1" s="1"/>
  <c r="M420" i="1" l="1"/>
  <c r="Q419" i="1"/>
  <c r="AC419" i="1" s="1"/>
  <c r="M421" i="1" l="1"/>
  <c r="Q420" i="1"/>
  <c r="AC420" i="1" s="1"/>
  <c r="M422" i="1" l="1"/>
  <c r="Q421" i="1"/>
  <c r="AC421" i="1" s="1"/>
  <c r="M423" i="1" l="1"/>
  <c r="Q422" i="1"/>
  <c r="AC422" i="1" s="1"/>
  <c r="M424" i="1" l="1"/>
  <c r="Q423" i="1"/>
  <c r="AC423" i="1" s="1"/>
  <c r="M425" i="1" l="1"/>
  <c r="Q424" i="1"/>
  <c r="AC424" i="1" s="1"/>
  <c r="M426" i="1" l="1"/>
  <c r="Q425" i="1"/>
  <c r="AC425" i="1" s="1"/>
  <c r="M427" i="1" l="1"/>
  <c r="Q426" i="1"/>
  <c r="AC426" i="1" s="1"/>
  <c r="M428" i="1" l="1"/>
  <c r="Q427" i="1"/>
  <c r="AC427" i="1" s="1"/>
  <c r="M429" i="1" l="1"/>
  <c r="Q428" i="1"/>
  <c r="AC428" i="1" s="1"/>
  <c r="M430" i="1" l="1"/>
  <c r="Q429" i="1"/>
  <c r="AC429" i="1" s="1"/>
  <c r="M431" i="1" l="1"/>
  <c r="Q430" i="1"/>
  <c r="AC430" i="1" s="1"/>
  <c r="M432" i="1" l="1"/>
  <c r="Q431" i="1"/>
  <c r="AC431" i="1" s="1"/>
  <c r="M433" i="1" l="1"/>
  <c r="Q432" i="1"/>
  <c r="AC432" i="1" s="1"/>
  <c r="M434" i="1" l="1"/>
  <c r="Q433" i="1"/>
  <c r="AC433" i="1" s="1"/>
  <c r="M435" i="1" l="1"/>
  <c r="Q434" i="1"/>
  <c r="AC434" i="1" s="1"/>
  <c r="M436" i="1" l="1"/>
  <c r="Q435" i="1"/>
  <c r="AC435" i="1" s="1"/>
  <c r="M437" i="1" l="1"/>
  <c r="Q436" i="1"/>
  <c r="AC436" i="1" s="1"/>
  <c r="M438" i="1" l="1"/>
  <c r="Q437" i="1"/>
  <c r="AC437" i="1" s="1"/>
  <c r="M439" i="1" l="1"/>
  <c r="Q438" i="1"/>
  <c r="AC438" i="1" s="1"/>
  <c r="M440" i="1" l="1"/>
  <c r="Q439" i="1"/>
  <c r="AC439" i="1" s="1"/>
  <c r="M441" i="1" l="1"/>
  <c r="Q441" i="1" s="1"/>
  <c r="AC441" i="1" s="1"/>
  <c r="Q440" i="1"/>
  <c r="AC440" i="1" s="1"/>
  <c r="T105" i="1" l="1"/>
  <c r="U105" i="1" l="1"/>
  <c r="T69" i="1"/>
  <c r="T70" i="1" s="1"/>
  <c r="V105" i="1" l="1"/>
  <c r="W105" i="1" s="1"/>
  <c r="AA105" i="1"/>
  <c r="U442" i="1"/>
  <c r="U69" i="1"/>
  <c r="U70" i="1" s="1"/>
  <c r="T68" i="1"/>
  <c r="V69" i="1" l="1"/>
  <c r="V70" i="1" s="1"/>
  <c r="V68" i="1" s="1"/>
  <c r="U74" i="1"/>
  <c r="Y44" i="1"/>
  <c r="U68" i="1"/>
  <c r="U72" i="1"/>
  <c r="X105" i="1"/>
  <c r="X69" i="1" s="1"/>
  <c r="X70" i="1" s="1"/>
  <c r="W69" i="1"/>
  <c r="W70" i="1" s="1"/>
  <c r="W68" i="1" s="1"/>
  <c r="Y46" i="1" l="1"/>
  <c r="W46" i="1" s="1"/>
  <c r="V74" i="1"/>
  <c r="Y105" i="1"/>
  <c r="Y69" i="1" s="1"/>
  <c r="Y70" i="1" s="1"/>
  <c r="Y47" i="1"/>
  <c r="X74" i="1"/>
  <c r="X68" i="1"/>
  <c r="Z105" i="1" l="1"/>
  <c r="Z69" i="1" s="1"/>
  <c r="Z70" i="1" s="1"/>
  <c r="Y48" i="1" s="1"/>
  <c r="Y49" i="1" s="1"/>
  <c r="Y68" i="1"/>
  <c r="W47" i="1"/>
  <c r="Z68" i="1" l="1"/>
  <c r="R68" i="1" s="1"/>
  <c r="Z74" i="1"/>
  <c r="AA48" i="1"/>
  <c r="AA44" i="1"/>
  <c r="AA45" i="1"/>
  <c r="AA46" i="1"/>
  <c r="AA47" i="1"/>
  <c r="AA49" i="1" l="1"/>
  <c r="B17" i="1" l="1"/>
  <c r="B20" i="1" s="1"/>
  <c r="B21" i="1" l="1"/>
  <c r="B22" i="1" s="1"/>
  <c r="B23" i="1" s="1"/>
  <c r="B26" i="1" s="1"/>
  <c r="B27" i="1" s="1"/>
  <c r="B28" i="1" s="1"/>
  <c r="B29" i="1" s="1"/>
  <c r="B32" i="1" s="1"/>
  <c r="B33" i="1" s="1"/>
  <c r="B36" i="1" s="1"/>
  <c r="B37" i="1" s="1"/>
  <c r="B38" i="1" s="1"/>
  <c r="B39" i="1" s="1"/>
  <c r="B40" i="1" s="1"/>
  <c r="B41" i="1" s="1"/>
  <c r="B42" i="1" s="1"/>
  <c r="B43" i="1" l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K3" i="1" l="1"/>
  <c r="AR255" i="1" l="1"/>
  <c r="AU255" i="1" s="1"/>
  <c r="AF255" i="1" s="1"/>
  <c r="AR99" i="1"/>
  <c r="AU99" i="1" s="1"/>
  <c r="AF99" i="1" s="1"/>
  <c r="AR425" i="1"/>
  <c r="AU425" i="1" s="1"/>
  <c r="AF425" i="1" s="1"/>
  <c r="AR335" i="1"/>
  <c r="AU335" i="1" s="1"/>
  <c r="AF335" i="1" s="1"/>
  <c r="AR276" i="1"/>
  <c r="AU276" i="1" s="1"/>
  <c r="AF276" i="1" s="1"/>
  <c r="AR355" i="1"/>
  <c r="AU355" i="1" s="1"/>
  <c r="AF355" i="1" s="1"/>
  <c r="AR130" i="1"/>
  <c r="AU130" i="1" s="1"/>
  <c r="AF130" i="1" s="1"/>
  <c r="AR353" i="1"/>
  <c r="AU353" i="1" s="1"/>
  <c r="AF353" i="1" s="1"/>
  <c r="AR171" i="1"/>
  <c r="AU171" i="1" s="1"/>
  <c r="AF171" i="1" s="1"/>
  <c r="AR92" i="1"/>
  <c r="AU92" i="1" s="1"/>
  <c r="AF92" i="1" s="1"/>
  <c r="AR271" i="1"/>
  <c r="AU271" i="1" s="1"/>
  <c r="AF271" i="1" s="1"/>
  <c r="AR295" i="1"/>
  <c r="AU295" i="1" s="1"/>
  <c r="AF295" i="1" s="1"/>
  <c r="AR306" i="1"/>
  <c r="AU306" i="1" s="1"/>
  <c r="AF306" i="1" s="1"/>
  <c r="AR142" i="1"/>
  <c r="AU142" i="1" s="1"/>
  <c r="AF142" i="1" s="1"/>
  <c r="AR440" i="1"/>
  <c r="AU440" i="1" s="1"/>
  <c r="AF440" i="1" s="1"/>
  <c r="AR308" i="1"/>
  <c r="AU308" i="1" s="1"/>
  <c r="AF308" i="1" s="1"/>
  <c r="AR104" i="1"/>
  <c r="AU104" i="1" s="1"/>
  <c r="AF104" i="1" s="1"/>
  <c r="AR192" i="1"/>
  <c r="AU192" i="1" s="1"/>
  <c r="AF192" i="1" s="1"/>
  <c r="AR310" i="1"/>
  <c r="AU310" i="1" s="1"/>
  <c r="AF310" i="1" s="1"/>
  <c r="AR88" i="1"/>
  <c r="AU88" i="1" s="1"/>
  <c r="AF88" i="1" s="1"/>
  <c r="AR127" i="1"/>
  <c r="AU127" i="1" s="1"/>
  <c r="AF127" i="1" s="1"/>
  <c r="AR331" i="1"/>
  <c r="AU331" i="1" s="1"/>
  <c r="AF331" i="1" s="1"/>
  <c r="AR143" i="1"/>
  <c r="AU143" i="1" s="1"/>
  <c r="AF143" i="1" s="1"/>
  <c r="AR238" i="1"/>
  <c r="AU238" i="1" s="1"/>
  <c r="AF238" i="1" s="1"/>
  <c r="AR288" i="1"/>
  <c r="AU288" i="1" s="1"/>
  <c r="AF288" i="1" s="1"/>
  <c r="AR155" i="1"/>
  <c r="AU155" i="1" s="1"/>
  <c r="AF155" i="1" s="1"/>
  <c r="AR377" i="1"/>
  <c r="AU377" i="1" s="1"/>
  <c r="AF377" i="1" s="1"/>
  <c r="AR419" i="1"/>
  <c r="AU419" i="1" s="1"/>
  <c r="AF419" i="1" s="1"/>
  <c r="AR433" i="1"/>
  <c r="AU433" i="1" s="1"/>
  <c r="AF433" i="1" s="1"/>
  <c r="AR96" i="1"/>
  <c r="AU96" i="1" s="1"/>
  <c r="AF96" i="1" s="1"/>
  <c r="AR333" i="1"/>
  <c r="AU333" i="1" s="1"/>
  <c r="AF333" i="1" s="1"/>
  <c r="AR135" i="1"/>
  <c r="AU135" i="1" s="1"/>
  <c r="AF135" i="1" s="1"/>
  <c r="AR431" i="1"/>
  <c r="AU431" i="1" s="1"/>
  <c r="AF431" i="1" s="1"/>
  <c r="AR272" i="1"/>
  <c r="AU272" i="1" s="1"/>
  <c r="AF272" i="1" s="1"/>
  <c r="AR82" i="1"/>
  <c r="AU82" i="1" s="1"/>
  <c r="AF82" i="1" s="1"/>
  <c r="AR128" i="1"/>
  <c r="AU128" i="1" s="1"/>
  <c r="AF128" i="1" s="1"/>
  <c r="AR133" i="1"/>
  <c r="AU133" i="1" s="1"/>
  <c r="AF133" i="1" s="1"/>
  <c r="AR313" i="1"/>
  <c r="AU313" i="1" s="1"/>
  <c r="AF313" i="1" s="1"/>
  <c r="AR107" i="1"/>
  <c r="AU107" i="1" s="1"/>
  <c r="AF107" i="1" s="1"/>
  <c r="AR233" i="1"/>
  <c r="AU233" i="1" s="1"/>
  <c r="AF233" i="1" s="1"/>
  <c r="AR367" i="1"/>
  <c r="AU367" i="1" s="1"/>
  <c r="AF367" i="1" s="1"/>
  <c r="AR375" i="1"/>
  <c r="AU375" i="1" s="1"/>
  <c r="AF375" i="1" s="1"/>
  <c r="AR248" i="1"/>
  <c r="AU248" i="1" s="1"/>
  <c r="AF248" i="1" s="1"/>
  <c r="AR274" i="1"/>
  <c r="AU274" i="1" s="1"/>
  <c r="AF274" i="1" s="1"/>
  <c r="AR148" i="1"/>
  <c r="AU148" i="1" s="1"/>
  <c r="AF148" i="1" s="1"/>
  <c r="AR141" i="1"/>
  <c r="AU141" i="1" s="1"/>
  <c r="AF141" i="1" s="1"/>
  <c r="AR379" i="1"/>
  <c r="AU379" i="1" s="1"/>
  <c r="AF379" i="1" s="1"/>
  <c r="AR380" i="1"/>
  <c r="AU380" i="1" s="1"/>
  <c r="AF380" i="1" s="1"/>
  <c r="AR426" i="1"/>
  <c r="AU426" i="1" s="1"/>
  <c r="AF426" i="1" s="1"/>
  <c r="AR169" i="1"/>
  <c r="AU169" i="1" s="1"/>
  <c r="AF169" i="1" s="1"/>
  <c r="AR80" i="1"/>
  <c r="AU80" i="1" s="1"/>
  <c r="AF80" i="1" s="1"/>
  <c r="AR302" i="1"/>
  <c r="AU302" i="1" s="1"/>
  <c r="AF302" i="1" s="1"/>
  <c r="AR175" i="1"/>
  <c r="AU175" i="1" s="1"/>
  <c r="AF175" i="1" s="1"/>
  <c r="AR90" i="1"/>
  <c r="AU90" i="1" s="1"/>
  <c r="AF90" i="1" s="1"/>
  <c r="AR262" i="1"/>
  <c r="AU262" i="1" s="1"/>
  <c r="AF262" i="1" s="1"/>
  <c r="AR241" i="1"/>
  <c r="AU241" i="1" s="1"/>
  <c r="AF241" i="1" s="1"/>
  <c r="AR249" i="1"/>
  <c r="AU249" i="1" s="1"/>
  <c r="AF249" i="1" s="1"/>
  <c r="AR112" i="1"/>
  <c r="AU112" i="1" s="1"/>
  <c r="AF112" i="1" s="1"/>
  <c r="AR100" i="1"/>
  <c r="AU100" i="1" s="1"/>
  <c r="AF100" i="1" s="1"/>
  <c r="AR351" i="1"/>
  <c r="AU351" i="1" s="1"/>
  <c r="AF351" i="1" s="1"/>
  <c r="AR270" i="1"/>
  <c r="AU270" i="1" s="1"/>
  <c r="AF270" i="1" s="1"/>
  <c r="AR160" i="1"/>
  <c r="AU160" i="1" s="1"/>
  <c r="AF160" i="1" s="1"/>
  <c r="AR279" i="1"/>
  <c r="AU279" i="1" s="1"/>
  <c r="AF279" i="1" s="1"/>
  <c r="AR85" i="1"/>
  <c r="AU85" i="1" s="1"/>
  <c r="AF85" i="1" s="1"/>
  <c r="AR430" i="1"/>
  <c r="AU430" i="1" s="1"/>
  <c r="AF430" i="1" s="1"/>
  <c r="AR358" i="1"/>
  <c r="AU358" i="1" s="1"/>
  <c r="AF358" i="1" s="1"/>
  <c r="AR399" i="1"/>
  <c r="AU399" i="1" s="1"/>
  <c r="AF399" i="1" s="1"/>
  <c r="AR180" i="1"/>
  <c r="AU180" i="1" s="1"/>
  <c r="AF180" i="1" s="1"/>
  <c r="AR407" i="1"/>
  <c r="AU407" i="1" s="1"/>
  <c r="AF407" i="1" s="1"/>
  <c r="AR105" i="1"/>
  <c r="AU105" i="1" s="1"/>
  <c r="AF105" i="1" s="1"/>
  <c r="AR165" i="1"/>
  <c r="AU165" i="1" s="1"/>
  <c r="AF165" i="1" s="1"/>
  <c r="AR340" i="1"/>
  <c r="AU340" i="1" s="1"/>
  <c r="AF340" i="1" s="1"/>
  <c r="AR166" i="1"/>
  <c r="AU166" i="1" s="1"/>
  <c r="AF166" i="1" s="1"/>
  <c r="AR163" i="1"/>
  <c r="AU163" i="1" s="1"/>
  <c r="AF163" i="1" s="1"/>
  <c r="AR239" i="1"/>
  <c r="AU239" i="1" s="1"/>
  <c r="AF239" i="1" s="1"/>
  <c r="AR293" i="1"/>
  <c r="AU293" i="1" s="1"/>
  <c r="AF293" i="1" s="1"/>
  <c r="AR429" i="1"/>
  <c r="AU429" i="1" s="1"/>
  <c r="AF429" i="1" s="1"/>
  <c r="AR290" i="1"/>
  <c r="AU290" i="1" s="1"/>
  <c r="AF290" i="1" s="1"/>
  <c r="AR304" i="1"/>
  <c r="AU304" i="1" s="1"/>
  <c r="AF304" i="1" s="1"/>
  <c r="AR162" i="1"/>
  <c r="AU162" i="1" s="1"/>
  <c r="AF162" i="1" s="1"/>
  <c r="AR259" i="1"/>
  <c r="AU259" i="1" s="1"/>
  <c r="AF259" i="1" s="1"/>
  <c r="AR212" i="1"/>
  <c r="AU212" i="1" s="1"/>
  <c r="AF212" i="1" s="1"/>
  <c r="AR122" i="1"/>
  <c r="AU122" i="1" s="1"/>
  <c r="AF122" i="1" s="1"/>
  <c r="AR342" i="1"/>
  <c r="AU342" i="1" s="1"/>
  <c r="AF342" i="1" s="1"/>
  <c r="AR89" i="1"/>
  <c r="AU89" i="1" s="1"/>
  <c r="AF89" i="1" s="1"/>
  <c r="AR93" i="1"/>
  <c r="AU93" i="1" s="1"/>
  <c r="AF93" i="1" s="1"/>
  <c r="AR392" i="1"/>
  <c r="AU392" i="1" s="1"/>
  <c r="AF392" i="1" s="1"/>
  <c r="AR140" i="1"/>
  <c r="AU140" i="1" s="1"/>
  <c r="AF140" i="1" s="1"/>
  <c r="AR413" i="1"/>
  <c r="AU413" i="1" s="1"/>
  <c r="AF413" i="1" s="1"/>
  <c r="AR123" i="1"/>
  <c r="AU123" i="1" s="1"/>
  <c r="AF123" i="1" s="1"/>
  <c r="AR226" i="1"/>
  <c r="AU226" i="1" s="1"/>
  <c r="AF226" i="1" s="1"/>
  <c r="AR265" i="1"/>
  <c r="AU265" i="1" s="1"/>
  <c r="AF265" i="1" s="1"/>
  <c r="AR193" i="1"/>
  <c r="AU193" i="1" s="1"/>
  <c r="AF193" i="1" s="1"/>
  <c r="AR170" i="1"/>
  <c r="AU170" i="1" s="1"/>
  <c r="AF170" i="1" s="1"/>
  <c r="AR194" i="1"/>
  <c r="AU194" i="1" s="1"/>
  <c r="AF194" i="1" s="1"/>
  <c r="AR207" i="1"/>
  <c r="AU207" i="1" s="1"/>
  <c r="AF207" i="1" s="1"/>
  <c r="AR406" i="1"/>
  <c r="AU406" i="1" s="1"/>
  <c r="AF406" i="1" s="1"/>
  <c r="AR187" i="1"/>
  <c r="AU187" i="1" s="1"/>
  <c r="AF187" i="1" s="1"/>
  <c r="AR421" i="1"/>
  <c r="AU421" i="1" s="1"/>
  <c r="AF421" i="1" s="1"/>
  <c r="AR383" i="1"/>
  <c r="AU383" i="1" s="1"/>
  <c r="AF383" i="1" s="1"/>
  <c r="AR181" i="1"/>
  <c r="AU181" i="1" s="1"/>
  <c r="AF181" i="1" s="1"/>
  <c r="AR412" i="1"/>
  <c r="AU412" i="1" s="1"/>
  <c r="AF412" i="1" s="1"/>
  <c r="AR434" i="1"/>
  <c r="AU434" i="1" s="1"/>
  <c r="AF434" i="1" s="1"/>
  <c r="AR278" i="1"/>
  <c r="AU278" i="1" s="1"/>
  <c r="AF278" i="1" s="1"/>
  <c r="AR195" i="1"/>
  <c r="AU195" i="1" s="1"/>
  <c r="AF195" i="1" s="1"/>
  <c r="AR395" i="1"/>
  <c r="AU395" i="1" s="1"/>
  <c r="AF395" i="1" s="1"/>
  <c r="AR441" i="1"/>
  <c r="AU441" i="1" s="1"/>
  <c r="AF441" i="1" s="1"/>
  <c r="AR307" i="1"/>
  <c r="AU307" i="1" s="1"/>
  <c r="AF307" i="1" s="1"/>
  <c r="AR224" i="1"/>
  <c r="AU224" i="1" s="1"/>
  <c r="AF224" i="1" s="1"/>
  <c r="AR204" i="1"/>
  <c r="AU204" i="1" s="1"/>
  <c r="AF204" i="1" s="1"/>
  <c r="AR86" i="1"/>
  <c r="AU86" i="1" s="1"/>
  <c r="AF86" i="1" s="1"/>
  <c r="AR303" i="1"/>
  <c r="AU303" i="1" s="1"/>
  <c r="AF303" i="1" s="1"/>
  <c r="AR136" i="1"/>
  <c r="AU136" i="1" s="1"/>
  <c r="AF136" i="1" s="1"/>
  <c r="AR129" i="1"/>
  <c r="AU129" i="1" s="1"/>
  <c r="AF129" i="1" s="1"/>
  <c r="AR291" i="1"/>
  <c r="AU291" i="1" s="1"/>
  <c r="AF291" i="1" s="1"/>
  <c r="AR244" i="1"/>
  <c r="AU244" i="1" s="1"/>
  <c r="AF244" i="1" s="1"/>
  <c r="AR185" i="1"/>
  <c r="AU185" i="1" s="1"/>
  <c r="AF185" i="1" s="1"/>
  <c r="AR315" i="1"/>
  <c r="AU315" i="1" s="1"/>
  <c r="AF315" i="1" s="1"/>
  <c r="AR266" i="1"/>
  <c r="AU266" i="1" s="1"/>
  <c r="AF266" i="1" s="1"/>
  <c r="AR327" i="1"/>
  <c r="AU327" i="1" s="1"/>
  <c r="AF327" i="1" s="1"/>
  <c r="AR231" i="1"/>
  <c r="AU231" i="1" s="1"/>
  <c r="AF231" i="1" s="1"/>
  <c r="AR159" i="1"/>
  <c r="AU159" i="1" s="1"/>
  <c r="AF159" i="1" s="1"/>
  <c r="AR369" i="1"/>
  <c r="AU369" i="1" s="1"/>
  <c r="AF369" i="1" s="1"/>
  <c r="AR436" i="1"/>
  <c r="AU436" i="1" s="1"/>
  <c r="AF436" i="1" s="1"/>
  <c r="AR84" i="1"/>
  <c r="AU84" i="1" s="1"/>
  <c r="AF84" i="1" s="1"/>
  <c r="AR311" i="1"/>
  <c r="AU311" i="1" s="1"/>
  <c r="AF311" i="1" s="1"/>
  <c r="AR345" i="1"/>
  <c r="AU345" i="1" s="1"/>
  <c r="AF345" i="1" s="1"/>
  <c r="AR234" i="1"/>
  <c r="AU234" i="1" s="1"/>
  <c r="AF234" i="1" s="1"/>
  <c r="AR297" i="1"/>
  <c r="AU297" i="1" s="1"/>
  <c r="AF297" i="1" s="1"/>
  <c r="AR384" i="1"/>
  <c r="AU384" i="1" s="1"/>
  <c r="AF384" i="1" s="1"/>
  <c r="AR152" i="1"/>
  <c r="AU152" i="1" s="1"/>
  <c r="AF152" i="1" s="1"/>
  <c r="AR368" i="1"/>
  <c r="AU368" i="1" s="1"/>
  <c r="AF368" i="1" s="1"/>
  <c r="AR172" i="1"/>
  <c r="AU172" i="1" s="1"/>
  <c r="AF172" i="1" s="1"/>
  <c r="AR83" i="1"/>
  <c r="AU83" i="1" s="1"/>
  <c r="AF83" i="1" s="1"/>
  <c r="AR118" i="1"/>
  <c r="AU118" i="1" s="1"/>
  <c r="AF118" i="1" s="1"/>
  <c r="AR320" i="1"/>
  <c r="AU320" i="1" s="1"/>
  <c r="AF320" i="1" s="1"/>
  <c r="AR292" i="1"/>
  <c r="AU292" i="1" s="1"/>
  <c r="AF292" i="1" s="1"/>
  <c r="AR219" i="1"/>
  <c r="AU219" i="1" s="1"/>
  <c r="AF219" i="1" s="1"/>
  <c r="AR338" i="1"/>
  <c r="AU338" i="1" s="1"/>
  <c r="AF338" i="1" s="1"/>
  <c r="AR416" i="1"/>
  <c r="AU416" i="1" s="1"/>
  <c r="AF416" i="1" s="1"/>
  <c r="AR116" i="1"/>
  <c r="AU116" i="1" s="1"/>
  <c r="AF116" i="1" s="1"/>
  <c r="AR300" i="1"/>
  <c r="AU300" i="1" s="1"/>
  <c r="AF300" i="1" s="1"/>
  <c r="AR103" i="1"/>
  <c r="AU103" i="1" s="1"/>
  <c r="AF103" i="1" s="1"/>
  <c r="AR415" i="1"/>
  <c r="AU415" i="1" s="1"/>
  <c r="AF415" i="1" s="1"/>
  <c r="AR373" i="1"/>
  <c r="AU373" i="1" s="1"/>
  <c r="AF373" i="1" s="1"/>
  <c r="AR394" i="1"/>
  <c r="AU394" i="1" s="1"/>
  <c r="AF394" i="1" s="1"/>
  <c r="AR346" i="1"/>
  <c r="AU346" i="1" s="1"/>
  <c r="AF346" i="1" s="1"/>
  <c r="AR393" i="1"/>
  <c r="AU393" i="1" s="1"/>
  <c r="AF393" i="1" s="1"/>
  <c r="AR119" i="1"/>
  <c r="AU119" i="1" s="1"/>
  <c r="AF119" i="1" s="1"/>
  <c r="AR150" i="1"/>
  <c r="AU150" i="1" s="1"/>
  <c r="AF150" i="1" s="1"/>
  <c r="AR277" i="1"/>
  <c r="AU277" i="1" s="1"/>
  <c r="AF277" i="1" s="1"/>
  <c r="AR364" i="1"/>
  <c r="AU364" i="1" s="1"/>
  <c r="AF364" i="1" s="1"/>
  <c r="AR158" i="1"/>
  <c r="AU158" i="1" s="1"/>
  <c r="AF158" i="1" s="1"/>
  <c r="AR298" i="1"/>
  <c r="AU298" i="1" s="1"/>
  <c r="AF298" i="1" s="1"/>
  <c r="AR390" i="1"/>
  <c r="AU390" i="1" s="1"/>
  <c r="AF390" i="1" s="1"/>
  <c r="AR81" i="1"/>
  <c r="AU81" i="1" s="1"/>
  <c r="AF81" i="1" s="1"/>
  <c r="AR240" i="1"/>
  <c r="AU240" i="1" s="1"/>
  <c r="AF240" i="1" s="1"/>
  <c r="AR363" i="1"/>
  <c r="AU363" i="1" s="1"/>
  <c r="AF363" i="1" s="1"/>
  <c r="AR312" i="1"/>
  <c r="AU312" i="1" s="1"/>
  <c r="AF312" i="1" s="1"/>
  <c r="AR132" i="1"/>
  <c r="AU132" i="1" s="1"/>
  <c r="AF132" i="1" s="1"/>
  <c r="AR428" i="1"/>
  <c r="AU428" i="1" s="1"/>
  <c r="AF428" i="1" s="1"/>
  <c r="AR256" i="1"/>
  <c r="AU256" i="1" s="1"/>
  <c r="AF256" i="1" s="1"/>
  <c r="AR336" i="1"/>
  <c r="AU336" i="1" s="1"/>
  <c r="AF336" i="1" s="1"/>
  <c r="AR164" i="1"/>
  <c r="AU164" i="1" s="1"/>
  <c r="AF164" i="1" s="1"/>
  <c r="AR289" i="1"/>
  <c r="AU289" i="1" s="1"/>
  <c r="AF289" i="1" s="1"/>
  <c r="AR414" i="1"/>
  <c r="AU414" i="1" s="1"/>
  <c r="AF414" i="1" s="1"/>
  <c r="AR435" i="1"/>
  <c r="AU435" i="1" s="1"/>
  <c r="AF435" i="1" s="1"/>
  <c r="AR352" i="1"/>
  <c r="AU352" i="1" s="1"/>
  <c r="AF352" i="1" s="1"/>
  <c r="AR403" i="1"/>
  <c r="AU403" i="1" s="1"/>
  <c r="AF403" i="1" s="1"/>
  <c r="AR114" i="1"/>
  <c r="AU114" i="1" s="1"/>
  <c r="AF114" i="1" s="1"/>
  <c r="AR144" i="1"/>
  <c r="AU144" i="1" s="1"/>
  <c r="AF144" i="1" s="1"/>
  <c r="AR208" i="1"/>
  <c r="AU208" i="1" s="1"/>
  <c r="AF208" i="1" s="1"/>
  <c r="AR264" i="1"/>
  <c r="AU264" i="1" s="1"/>
  <c r="AF264" i="1" s="1"/>
  <c r="AR254" i="1"/>
  <c r="AU254" i="1" s="1"/>
  <c r="AF254" i="1" s="1"/>
  <c r="AR146" i="1"/>
  <c r="AU146" i="1" s="1"/>
  <c r="AF146" i="1" s="1"/>
  <c r="AR205" i="1"/>
  <c r="AU205" i="1" s="1"/>
  <c r="AF205" i="1" s="1"/>
  <c r="AR321" i="1"/>
  <c r="AU321" i="1" s="1"/>
  <c r="AF321" i="1" s="1"/>
  <c r="AR296" i="1"/>
  <c r="AU296" i="1" s="1"/>
  <c r="AF296" i="1" s="1"/>
  <c r="AR410" i="1"/>
  <c r="AU410" i="1" s="1"/>
  <c r="AF410" i="1" s="1"/>
  <c r="AR237" i="1"/>
  <c r="AU237" i="1" s="1"/>
  <c r="AF237" i="1" s="1"/>
  <c r="AR269" i="1"/>
  <c r="AU269" i="1" s="1"/>
  <c r="AF269" i="1" s="1"/>
  <c r="AR110" i="1"/>
  <c r="AU110" i="1" s="1"/>
  <c r="AF110" i="1" s="1"/>
  <c r="AR227" i="1"/>
  <c r="AU227" i="1" s="1"/>
  <c r="AF227" i="1" s="1"/>
  <c r="AR401" i="1"/>
  <c r="AU401" i="1" s="1"/>
  <c r="AF401" i="1" s="1"/>
  <c r="AR314" i="1"/>
  <c r="AU314" i="1" s="1"/>
  <c r="AF314" i="1" s="1"/>
  <c r="AR411" i="1"/>
  <c r="AU411" i="1" s="1"/>
  <c r="AF411" i="1" s="1"/>
  <c r="AR184" i="1"/>
  <c r="AU184" i="1" s="1"/>
  <c r="AF184" i="1" s="1"/>
  <c r="AR388" i="1"/>
  <c r="AU388" i="1" s="1"/>
  <c r="AF388" i="1" s="1"/>
  <c r="AR344" i="1"/>
  <c r="AU344" i="1" s="1"/>
  <c r="AF344" i="1" s="1"/>
  <c r="AR299" i="1"/>
  <c r="AU299" i="1" s="1"/>
  <c r="AF299" i="1" s="1"/>
  <c r="AR251" i="1"/>
  <c r="AU251" i="1" s="1"/>
  <c r="AF251" i="1" s="1"/>
  <c r="AR167" i="1"/>
  <c r="AU167" i="1" s="1"/>
  <c r="AF167" i="1" s="1"/>
  <c r="AR215" i="1"/>
  <c r="AU215" i="1" s="1"/>
  <c r="AF215" i="1" s="1"/>
  <c r="AR381" i="1"/>
  <c r="AU381" i="1" s="1"/>
  <c r="AF381" i="1" s="1"/>
  <c r="AR109" i="1"/>
  <c r="AU109" i="1" s="1"/>
  <c r="AF109" i="1" s="1"/>
  <c r="AR329" i="1"/>
  <c r="AU329" i="1" s="1"/>
  <c r="AF329" i="1" s="1"/>
  <c r="AR190" i="1"/>
  <c r="AU190" i="1" s="1"/>
  <c r="AF190" i="1" s="1"/>
  <c r="AR111" i="1"/>
  <c r="AU111" i="1" s="1"/>
  <c r="AF111" i="1" s="1"/>
  <c r="AR125" i="1"/>
  <c r="AU125" i="1" s="1"/>
  <c r="AF125" i="1" s="1"/>
  <c r="AR126" i="1"/>
  <c r="AU126" i="1" s="1"/>
  <c r="AF126" i="1" s="1"/>
  <c r="AR330" i="1"/>
  <c r="AU330" i="1" s="1"/>
  <c r="AF330" i="1" s="1"/>
  <c r="AR282" i="1"/>
  <c r="AU282" i="1" s="1"/>
  <c r="AF282" i="1" s="1"/>
  <c r="AR134" i="1"/>
  <c r="AU134" i="1" s="1"/>
  <c r="AF134" i="1" s="1"/>
  <c r="AR267" i="1"/>
  <c r="AU267" i="1" s="1"/>
  <c r="AF267" i="1" s="1"/>
  <c r="AR211" i="1"/>
  <c r="AU211" i="1" s="1"/>
  <c r="AF211" i="1" s="1"/>
  <c r="AR161" i="1"/>
  <c r="AU161" i="1" s="1"/>
  <c r="AF161" i="1" s="1"/>
  <c r="AR220" i="1"/>
  <c r="AU220" i="1" s="1"/>
  <c r="AF220" i="1" s="1"/>
  <c r="AR120" i="1"/>
  <c r="AU120" i="1" s="1"/>
  <c r="AF120" i="1" s="1"/>
  <c r="AR350" i="1"/>
  <c r="AU350" i="1" s="1"/>
  <c r="AF350" i="1" s="1"/>
  <c r="AR156" i="1"/>
  <c r="AU156" i="1" s="1"/>
  <c r="AF156" i="1" s="1"/>
  <c r="AR230" i="1"/>
  <c r="AU230" i="1" s="1"/>
  <c r="AF230" i="1" s="1"/>
  <c r="AR258" i="1"/>
  <c r="AU258" i="1" s="1"/>
  <c r="AF258" i="1" s="1"/>
  <c r="AR196" i="1"/>
  <c r="AU196" i="1" s="1"/>
  <c r="AF196" i="1" s="1"/>
  <c r="AR98" i="1"/>
  <c r="AU98" i="1" s="1"/>
  <c r="AF98" i="1" s="1"/>
  <c r="AR287" i="1"/>
  <c r="AU287" i="1" s="1"/>
  <c r="AF287" i="1" s="1"/>
  <c r="AR418" i="1"/>
  <c r="AU418" i="1" s="1"/>
  <c r="AF418" i="1" s="1"/>
  <c r="AR245" i="1"/>
  <c r="AU245" i="1" s="1"/>
  <c r="AF245" i="1" s="1"/>
  <c r="AR222" i="1"/>
  <c r="AU222" i="1" s="1"/>
  <c r="AF222" i="1" s="1"/>
  <c r="AR217" i="1"/>
  <c r="AU217" i="1" s="1"/>
  <c r="AF217" i="1" s="1"/>
  <c r="AR438" i="1"/>
  <c r="AU438" i="1" s="1"/>
  <c r="AF438" i="1" s="1"/>
  <c r="AR408" i="1"/>
  <c r="AU408" i="1" s="1"/>
  <c r="AF408" i="1" s="1"/>
  <c r="AR186" i="1"/>
  <c r="AU186" i="1" s="1"/>
  <c r="AF186" i="1" s="1"/>
  <c r="AR94" i="1"/>
  <c r="AU94" i="1" s="1"/>
  <c r="AF94" i="1" s="1"/>
  <c r="AR189" i="1"/>
  <c r="AU189" i="1" s="1"/>
  <c r="AF189" i="1" s="1"/>
  <c r="AR206" i="1"/>
  <c r="AU206" i="1" s="1"/>
  <c r="AF206" i="1" s="1"/>
  <c r="AR316" i="1"/>
  <c r="AU316" i="1" s="1"/>
  <c r="AF316" i="1" s="1"/>
  <c r="AR214" i="1"/>
  <c r="AU214" i="1" s="1"/>
  <c r="AF214" i="1" s="1"/>
  <c r="AR173" i="1"/>
  <c r="AU173" i="1" s="1"/>
  <c r="AF173" i="1" s="1"/>
  <c r="AR301" i="1"/>
  <c r="AU301" i="1" s="1"/>
  <c r="AF301" i="1" s="1"/>
  <c r="AR319" i="1"/>
  <c r="AU319" i="1" s="1"/>
  <c r="AF319" i="1" s="1"/>
  <c r="AR378" i="1"/>
  <c r="AU378" i="1" s="1"/>
  <c r="AF378" i="1" s="1"/>
  <c r="AR95" i="1"/>
  <c r="AU95" i="1" s="1"/>
  <c r="AF95" i="1" s="1"/>
  <c r="AR423" i="1"/>
  <c r="AU423" i="1" s="1"/>
  <c r="AF423" i="1" s="1"/>
  <c r="AR391" i="1"/>
  <c r="AU391" i="1" s="1"/>
  <c r="AF391" i="1" s="1"/>
  <c r="AR398" i="1"/>
  <c r="AU398" i="1" s="1"/>
  <c r="AF398" i="1" s="1"/>
  <c r="AR356" i="1"/>
  <c r="AU356" i="1" s="1"/>
  <c r="AF356" i="1" s="1"/>
  <c r="AR402" i="1"/>
  <c r="AU402" i="1" s="1"/>
  <c r="AF402" i="1" s="1"/>
  <c r="AR285" i="1"/>
  <c r="AU285" i="1" s="1"/>
  <c r="AF285" i="1" s="1"/>
  <c r="AR149" i="1"/>
  <c r="AU149" i="1" s="1"/>
  <c r="AF149" i="1" s="1"/>
  <c r="AR382" i="1"/>
  <c r="AU382" i="1" s="1"/>
  <c r="AF382" i="1" s="1"/>
  <c r="AR261" i="1"/>
  <c r="AU261" i="1" s="1"/>
  <c r="AF261" i="1" s="1"/>
  <c r="AR117" i="1"/>
  <c r="AU117" i="1" s="1"/>
  <c r="AF117" i="1" s="1"/>
  <c r="AR396" i="1"/>
  <c r="AU396" i="1" s="1"/>
  <c r="AF396" i="1" s="1"/>
  <c r="AR228" i="1"/>
  <c r="AU228" i="1" s="1"/>
  <c r="AF228" i="1" s="1"/>
  <c r="AR174" i="1"/>
  <c r="AU174" i="1" s="1"/>
  <c r="AF174" i="1" s="1"/>
  <c r="AR357" i="1"/>
  <c r="AU357" i="1" s="1"/>
  <c r="AF357" i="1" s="1"/>
  <c r="AR78" i="1"/>
  <c r="AU78" i="1" s="1"/>
  <c r="AF78" i="1" s="1"/>
  <c r="AR417" i="1"/>
  <c r="AU417" i="1" s="1"/>
  <c r="AF417" i="1" s="1"/>
  <c r="AR326" i="1"/>
  <c r="AU326" i="1" s="1"/>
  <c r="AF326" i="1" s="1"/>
  <c r="AR229" i="1"/>
  <c r="AU229" i="1" s="1"/>
  <c r="AF229" i="1" s="1"/>
  <c r="AR376" i="1"/>
  <c r="AU376" i="1" s="1"/>
  <c r="AF376" i="1" s="1"/>
  <c r="AR188" i="1"/>
  <c r="AU188" i="1" s="1"/>
  <c r="AF188" i="1" s="1"/>
  <c r="AR124" i="1"/>
  <c r="AU124" i="1" s="1"/>
  <c r="AF124" i="1" s="1"/>
  <c r="AR247" i="1"/>
  <c r="AU247" i="1" s="1"/>
  <c r="AF247" i="1" s="1"/>
  <c r="AR317" i="1"/>
  <c r="AU317" i="1" s="1"/>
  <c r="AF317" i="1" s="1"/>
  <c r="AR405" i="1"/>
  <c r="AU405" i="1" s="1"/>
  <c r="AF405" i="1" s="1"/>
  <c r="AR223" i="1"/>
  <c r="AU223" i="1" s="1"/>
  <c r="AF223" i="1" s="1"/>
  <c r="AR339" i="1"/>
  <c r="AU339" i="1" s="1"/>
  <c r="AF339" i="1" s="1"/>
  <c r="AR232" i="1"/>
  <c r="AU232" i="1" s="1"/>
  <c r="AF232" i="1" s="1"/>
  <c r="AR183" i="1"/>
  <c r="AU183" i="1" s="1"/>
  <c r="AF183" i="1" s="1"/>
  <c r="AR325" i="1"/>
  <c r="AU325" i="1" s="1"/>
  <c r="AF325" i="1" s="1"/>
  <c r="AR176" i="1"/>
  <c r="AU176" i="1" s="1"/>
  <c r="AF176" i="1" s="1"/>
  <c r="AR409" i="1"/>
  <c r="AU409" i="1" s="1"/>
  <c r="AF409" i="1" s="1"/>
  <c r="AR360" i="1"/>
  <c r="AU360" i="1" s="1"/>
  <c r="AF360" i="1" s="1"/>
  <c r="AR404" i="1"/>
  <c r="AU404" i="1" s="1"/>
  <c r="AF404" i="1" s="1"/>
  <c r="AR280" i="1"/>
  <c r="AU280" i="1" s="1"/>
  <c r="AF280" i="1" s="1"/>
  <c r="AR191" i="1"/>
  <c r="AU191" i="1" s="1"/>
  <c r="AF191" i="1" s="1"/>
  <c r="AR372" i="1"/>
  <c r="AU372" i="1" s="1"/>
  <c r="AF372" i="1" s="1"/>
  <c r="AR366" i="1"/>
  <c r="AU366" i="1" s="1"/>
  <c r="AF366" i="1" s="1"/>
  <c r="AR236" i="1"/>
  <c r="AU236" i="1" s="1"/>
  <c r="AF236" i="1" s="1"/>
  <c r="AR397" i="1"/>
  <c r="AU397" i="1" s="1"/>
  <c r="AF397" i="1" s="1"/>
  <c r="AR115" i="1"/>
  <c r="AU115" i="1" s="1"/>
  <c r="AF115" i="1" s="1"/>
  <c r="AR87" i="1"/>
  <c r="AU87" i="1" s="1"/>
  <c r="AF87" i="1" s="1"/>
  <c r="AR389" i="1"/>
  <c r="AU389" i="1" s="1"/>
  <c r="AF389" i="1" s="1"/>
  <c r="AR145" i="1"/>
  <c r="AU145" i="1" s="1"/>
  <c r="AF145" i="1" s="1"/>
  <c r="AR341" i="1"/>
  <c r="AU341" i="1" s="1"/>
  <c r="AF341" i="1" s="1"/>
  <c r="AR108" i="1"/>
  <c r="AU108" i="1" s="1"/>
  <c r="AF108" i="1" s="1"/>
  <c r="AR106" i="1"/>
  <c r="AU106" i="1" s="1"/>
  <c r="AF106" i="1" s="1"/>
  <c r="AR305" i="1"/>
  <c r="AU305" i="1" s="1"/>
  <c r="AF305" i="1" s="1"/>
  <c r="AR257" i="1"/>
  <c r="AU257" i="1" s="1"/>
  <c r="AF257" i="1" s="1"/>
  <c r="AR294" i="1"/>
  <c r="AU294" i="1" s="1"/>
  <c r="AF294" i="1" s="1"/>
  <c r="AR424" i="1"/>
  <c r="AU424" i="1" s="1"/>
  <c r="AF424" i="1" s="1"/>
  <c r="AR113" i="1"/>
  <c r="AU113" i="1" s="1"/>
  <c r="AF113" i="1" s="1"/>
  <c r="AR371" i="1"/>
  <c r="AU371" i="1" s="1"/>
  <c r="AF371" i="1" s="1"/>
  <c r="AR273" i="1"/>
  <c r="AU273" i="1" s="1"/>
  <c r="AF273" i="1" s="1"/>
  <c r="AR179" i="1"/>
  <c r="AU179" i="1" s="1"/>
  <c r="AF179" i="1" s="1"/>
  <c r="AR349" i="1"/>
  <c r="AU349" i="1" s="1"/>
  <c r="AF349" i="1" s="1"/>
  <c r="AR243" i="1"/>
  <c r="AU243" i="1" s="1"/>
  <c r="AF243" i="1" s="1"/>
  <c r="AR365" i="1"/>
  <c r="AU365" i="1" s="1"/>
  <c r="AF365" i="1" s="1"/>
  <c r="AR153" i="1"/>
  <c r="AU153" i="1" s="1"/>
  <c r="AF153" i="1" s="1"/>
  <c r="AR354" i="1"/>
  <c r="AU354" i="1" s="1"/>
  <c r="AF354" i="1" s="1"/>
  <c r="AR91" i="1"/>
  <c r="AU91" i="1" s="1"/>
  <c r="AF91" i="1" s="1"/>
  <c r="AR348" i="1"/>
  <c r="AU348" i="1" s="1"/>
  <c r="AF348" i="1" s="1"/>
  <c r="AR286" i="1"/>
  <c r="AU286" i="1" s="1"/>
  <c r="AF286" i="1" s="1"/>
  <c r="AR400" i="1"/>
  <c r="AU400" i="1" s="1"/>
  <c r="AF400" i="1" s="1"/>
  <c r="AR332" i="1"/>
  <c r="AU332" i="1" s="1"/>
  <c r="AF332" i="1" s="1"/>
  <c r="AR337" i="1"/>
  <c r="AU337" i="1" s="1"/>
  <c r="AF337" i="1" s="1"/>
  <c r="AR253" i="1"/>
  <c r="AU253" i="1" s="1"/>
  <c r="AF253" i="1" s="1"/>
  <c r="AR275" i="1"/>
  <c r="AU275" i="1" s="1"/>
  <c r="AF275" i="1" s="1"/>
  <c r="AR77" i="1"/>
  <c r="AU77" i="1" s="1"/>
  <c r="AF77" i="1" s="1"/>
  <c r="AG77" i="1" l="1"/>
  <c r="AG332" i="1"/>
  <c r="AG91" i="1"/>
  <c r="AG243" i="1"/>
  <c r="AG371" i="1"/>
  <c r="AG257" i="1"/>
  <c r="AG341" i="1"/>
  <c r="AG115" i="1"/>
  <c r="AG372" i="1"/>
  <c r="AG360" i="1"/>
  <c r="AG183" i="1"/>
  <c r="AG405" i="1"/>
  <c r="AG188" i="1"/>
  <c r="AG417" i="1"/>
  <c r="AG228" i="1"/>
  <c r="AG382" i="1"/>
  <c r="AG356" i="1"/>
  <c r="AG95" i="1"/>
  <c r="AG173" i="1"/>
  <c r="AG189" i="1"/>
  <c r="AG438" i="1"/>
  <c r="AG418" i="1"/>
  <c r="AG258" i="1"/>
  <c r="AG120" i="1"/>
  <c r="AG267" i="1"/>
  <c r="AG126" i="1"/>
  <c r="AG329" i="1"/>
  <c r="AG167" i="1"/>
  <c r="AG388" i="1"/>
  <c r="AG401" i="1"/>
  <c r="AG237" i="1"/>
  <c r="AG205" i="1"/>
  <c r="AG208" i="1"/>
  <c r="AG352" i="1"/>
  <c r="AG164" i="1"/>
  <c r="AG132" i="1"/>
  <c r="AG81" i="1"/>
  <c r="AG364" i="1"/>
  <c r="AG393" i="1"/>
  <c r="AG415" i="1"/>
  <c r="AG416" i="1"/>
  <c r="AG320" i="1"/>
  <c r="AG368" i="1"/>
  <c r="AG234" i="1"/>
  <c r="AG436" i="1"/>
  <c r="AG327" i="1"/>
  <c r="AG244" i="1"/>
  <c r="AG303" i="1"/>
  <c r="AG307" i="1"/>
  <c r="AG278" i="1"/>
  <c r="AG383" i="1"/>
  <c r="AG207" i="1"/>
  <c r="AG265" i="1"/>
  <c r="AG140" i="1"/>
  <c r="AG342" i="1"/>
  <c r="AG162" i="1"/>
  <c r="AG293" i="1"/>
  <c r="AG340" i="1"/>
  <c r="AG180" i="1"/>
  <c r="AG85" i="1"/>
  <c r="AG351" i="1"/>
  <c r="AG241" i="1"/>
  <c r="AG302" i="1"/>
  <c r="AG380" i="1"/>
  <c r="AG274" i="1"/>
  <c r="AG233" i="1"/>
  <c r="AG128" i="1"/>
  <c r="AG135" i="1"/>
  <c r="AG419" i="1"/>
  <c r="AG238" i="1"/>
  <c r="AG88" i="1"/>
  <c r="AG308" i="1"/>
  <c r="AG295" i="1"/>
  <c r="AG353" i="1"/>
  <c r="AG335" i="1"/>
  <c r="AG275" i="1"/>
  <c r="AG400" i="1"/>
  <c r="AG354" i="1"/>
  <c r="AG349" i="1"/>
  <c r="AG113" i="1"/>
  <c r="AG305" i="1"/>
  <c r="AG145" i="1"/>
  <c r="AG397" i="1"/>
  <c r="AG191" i="1"/>
  <c r="AG409" i="1"/>
  <c r="AG232" i="1"/>
  <c r="AG317" i="1"/>
  <c r="AG376" i="1"/>
  <c r="AG78" i="1"/>
  <c r="AG396" i="1"/>
  <c r="AG149" i="1"/>
  <c r="AG398" i="1"/>
  <c r="AG378" i="1"/>
  <c r="AG214" i="1"/>
  <c r="AG94" i="1"/>
  <c r="AG217" i="1"/>
  <c r="AG287" i="1"/>
  <c r="AG230" i="1"/>
  <c r="AG220" i="1"/>
  <c r="AG134" i="1"/>
  <c r="AG125" i="1"/>
  <c r="AG109" i="1"/>
  <c r="AG251" i="1"/>
  <c r="AG184" i="1"/>
  <c r="AG227" i="1"/>
  <c r="AG410" i="1"/>
  <c r="AG146" i="1"/>
  <c r="AG144" i="1"/>
  <c r="AG435" i="1"/>
  <c r="AG336" i="1"/>
  <c r="AG312" i="1"/>
  <c r="AG390" i="1"/>
  <c r="AG277" i="1"/>
  <c r="AG346" i="1"/>
  <c r="AG103" i="1"/>
  <c r="AG338" i="1"/>
  <c r="AG118" i="1"/>
  <c r="AG152" i="1"/>
  <c r="AG345" i="1"/>
  <c r="AG369" i="1"/>
  <c r="AG266" i="1"/>
  <c r="AG291" i="1"/>
  <c r="AG86" i="1"/>
  <c r="AG441" i="1"/>
  <c r="AG434" i="1"/>
  <c r="AG421" i="1"/>
  <c r="AG194" i="1"/>
  <c r="AG226" i="1"/>
  <c r="AG392" i="1"/>
  <c r="AG122" i="1"/>
  <c r="AG304" i="1"/>
  <c r="AG239" i="1"/>
  <c r="AG165" i="1"/>
  <c r="AG399" i="1"/>
  <c r="AG279" i="1"/>
  <c r="AG100" i="1"/>
  <c r="AG262" i="1"/>
  <c r="AG80" i="1"/>
  <c r="AG379" i="1"/>
  <c r="AG248" i="1"/>
  <c r="AG107" i="1"/>
  <c r="AG82" i="1"/>
  <c r="AG333" i="1"/>
  <c r="AG377" i="1"/>
  <c r="AG143" i="1"/>
  <c r="AG310" i="1"/>
  <c r="AG440" i="1"/>
  <c r="AG271" i="1"/>
  <c r="AG130" i="1"/>
  <c r="AG425" i="1"/>
  <c r="AG253" i="1"/>
  <c r="AG286" i="1"/>
  <c r="AG153" i="1"/>
  <c r="AG179" i="1"/>
  <c r="AG424" i="1"/>
  <c r="AG106" i="1"/>
  <c r="AG389" i="1"/>
  <c r="AG236" i="1"/>
  <c r="AG280" i="1"/>
  <c r="AG176" i="1"/>
  <c r="AG339" i="1"/>
  <c r="AG247" i="1"/>
  <c r="AG229" i="1"/>
  <c r="AG357" i="1"/>
  <c r="AG117" i="1"/>
  <c r="AG285" i="1"/>
  <c r="AG391" i="1"/>
  <c r="AG319" i="1"/>
  <c r="AG316" i="1"/>
  <c r="AG186" i="1"/>
  <c r="AG222" i="1"/>
  <c r="AG98" i="1"/>
  <c r="AG156" i="1"/>
  <c r="AG161" i="1"/>
  <c r="AG282" i="1"/>
  <c r="AG111" i="1"/>
  <c r="AG381" i="1"/>
  <c r="AG299" i="1"/>
  <c r="AG411" i="1"/>
  <c r="AG110" i="1"/>
  <c r="AG296" i="1"/>
  <c r="AG254" i="1"/>
  <c r="AG114" i="1"/>
  <c r="AG414" i="1"/>
  <c r="AG256" i="1"/>
  <c r="AG363" i="1"/>
  <c r="AG298" i="1"/>
  <c r="AG150" i="1"/>
  <c r="AG394" i="1"/>
  <c r="AG300" i="1"/>
  <c r="AG219" i="1"/>
  <c r="AG83" i="1"/>
  <c r="AG384" i="1"/>
  <c r="AG311" i="1"/>
  <c r="AG159" i="1"/>
  <c r="AG315" i="1"/>
  <c r="AG129" i="1"/>
  <c r="AG204" i="1"/>
  <c r="AG395" i="1"/>
  <c r="AG412" i="1"/>
  <c r="AG187" i="1"/>
  <c r="AG170" i="1"/>
  <c r="AG123" i="1"/>
  <c r="AG93" i="1"/>
  <c r="AG212" i="1"/>
  <c r="AG290" i="1"/>
  <c r="AG163" i="1"/>
  <c r="AG105" i="1"/>
  <c r="AG358" i="1"/>
  <c r="AG160" i="1"/>
  <c r="AG112" i="1"/>
  <c r="AG90" i="1"/>
  <c r="AG169" i="1"/>
  <c r="AG141" i="1"/>
  <c r="AG375" i="1"/>
  <c r="AG313" i="1"/>
  <c r="AG272" i="1"/>
  <c r="AG96" i="1"/>
  <c r="AG155" i="1"/>
  <c r="AG331" i="1"/>
  <c r="AG192" i="1"/>
  <c r="AG142" i="1"/>
  <c r="AG92" i="1"/>
  <c r="AG355" i="1"/>
  <c r="AG99" i="1"/>
  <c r="AG337" i="1"/>
  <c r="AG348" i="1"/>
  <c r="AG365" i="1"/>
  <c r="AG273" i="1"/>
  <c r="AG294" i="1"/>
  <c r="AG108" i="1"/>
  <c r="AG87" i="1"/>
  <c r="AG366" i="1"/>
  <c r="AG404" i="1"/>
  <c r="AG325" i="1"/>
  <c r="AG223" i="1"/>
  <c r="AG124" i="1"/>
  <c r="AG326" i="1"/>
  <c r="AG174" i="1"/>
  <c r="AG261" i="1"/>
  <c r="AG402" i="1"/>
  <c r="AG423" i="1"/>
  <c r="AG301" i="1"/>
  <c r="AG206" i="1"/>
  <c r="AG408" i="1"/>
  <c r="AG245" i="1"/>
  <c r="AG196" i="1"/>
  <c r="AG350" i="1"/>
  <c r="AG211" i="1"/>
  <c r="AG330" i="1"/>
  <c r="AG190" i="1"/>
  <c r="AG215" i="1"/>
  <c r="AG344" i="1"/>
  <c r="AG314" i="1"/>
  <c r="AG269" i="1"/>
  <c r="AG321" i="1"/>
  <c r="AG264" i="1"/>
  <c r="AG403" i="1"/>
  <c r="AG289" i="1"/>
  <c r="AG428" i="1"/>
  <c r="AG240" i="1"/>
  <c r="AG158" i="1"/>
  <c r="AG119" i="1"/>
  <c r="AG373" i="1"/>
  <c r="AG116" i="1"/>
  <c r="AG292" i="1"/>
  <c r="AG172" i="1"/>
  <c r="AG297" i="1"/>
  <c r="AG84" i="1"/>
  <c r="AG231" i="1"/>
  <c r="AG185" i="1"/>
  <c r="AG136" i="1"/>
  <c r="AG224" i="1"/>
  <c r="AG195" i="1"/>
  <c r="AG181" i="1"/>
  <c r="AG406" i="1"/>
  <c r="AG193" i="1"/>
  <c r="AG413" i="1"/>
  <c r="AG89" i="1"/>
  <c r="AG259" i="1"/>
  <c r="AG429" i="1"/>
  <c r="AG166" i="1"/>
  <c r="AG407" i="1"/>
  <c r="AG430" i="1"/>
  <c r="AG270" i="1"/>
  <c r="AG249" i="1"/>
  <c r="AG175" i="1"/>
  <c r="AG426" i="1"/>
  <c r="AG148" i="1"/>
  <c r="AG367" i="1"/>
  <c r="AG133" i="1"/>
  <c r="AG431" i="1"/>
  <c r="AG433" i="1"/>
  <c r="AG288" i="1"/>
  <c r="AG127" i="1"/>
  <c r="AG104" i="1"/>
  <c r="AG306" i="1"/>
  <c r="AG171" i="1"/>
  <c r="AG276" i="1"/>
  <c r="AG255" i="1"/>
  <c r="AR197" i="1"/>
  <c r="AU197" i="1" s="1"/>
  <c r="AF197" i="1" s="1"/>
  <c r="AR201" i="1"/>
  <c r="AU201" i="1" s="1"/>
  <c r="AF201" i="1" s="1"/>
  <c r="AR324" i="1"/>
  <c r="AU324" i="1" s="1"/>
  <c r="AF324" i="1" s="1"/>
  <c r="AR138" i="1"/>
  <c r="AU138" i="1" s="1"/>
  <c r="AF138" i="1" s="1"/>
  <c r="AR202" i="1"/>
  <c r="AU202" i="1" s="1"/>
  <c r="AF202" i="1" s="1"/>
  <c r="AR154" i="1"/>
  <c r="AU154" i="1" s="1"/>
  <c r="AF154" i="1" s="1"/>
  <c r="AR198" i="1"/>
  <c r="AU198" i="1" s="1"/>
  <c r="AF198" i="1" s="1"/>
  <c r="AR151" i="1"/>
  <c r="AU151" i="1" s="1"/>
  <c r="AF151" i="1" s="1"/>
  <c r="AR437" i="1"/>
  <c r="AU437" i="1" s="1"/>
  <c r="AF437" i="1" s="1"/>
  <c r="AR216" i="1"/>
  <c r="AU216" i="1" s="1"/>
  <c r="AF216" i="1" s="1"/>
  <c r="AR439" i="1"/>
  <c r="AU439" i="1" s="1"/>
  <c r="AF439" i="1" s="1"/>
  <c r="AR209" i="1"/>
  <c r="AU209" i="1" s="1"/>
  <c r="AF209" i="1" s="1"/>
  <c r="AR283" i="1"/>
  <c r="AU283" i="1" s="1"/>
  <c r="AF283" i="1" s="1"/>
  <c r="AR242" i="1"/>
  <c r="AU242" i="1" s="1"/>
  <c r="AF242" i="1" s="1"/>
  <c r="AR168" i="1"/>
  <c r="AU168" i="1" s="1"/>
  <c r="AF168" i="1" s="1"/>
  <c r="AR370" i="1"/>
  <c r="AU370" i="1" s="1"/>
  <c r="AF370" i="1" s="1"/>
  <c r="AR359" i="1"/>
  <c r="AU359" i="1" s="1"/>
  <c r="AF359" i="1" s="1"/>
  <c r="AR334" i="1"/>
  <c r="AU334" i="1" s="1"/>
  <c r="AF334" i="1" s="1"/>
  <c r="AR139" i="1"/>
  <c r="AU139" i="1" s="1"/>
  <c r="AF139" i="1" s="1"/>
  <c r="AR427" i="1"/>
  <c r="AU427" i="1" s="1"/>
  <c r="AF427" i="1" s="1"/>
  <c r="AR361" i="1"/>
  <c r="AU361" i="1" s="1"/>
  <c r="AF361" i="1" s="1"/>
  <c r="AR137" i="1"/>
  <c r="AU137" i="1" s="1"/>
  <c r="AF137" i="1" s="1"/>
  <c r="AR210" i="1"/>
  <c r="AU210" i="1" s="1"/>
  <c r="AF210" i="1" s="1"/>
  <c r="AR385" i="1"/>
  <c r="AU385" i="1" s="1"/>
  <c r="AF385" i="1" s="1"/>
  <c r="AR323" i="1"/>
  <c r="AU323" i="1" s="1"/>
  <c r="AF323" i="1" s="1"/>
  <c r="AR387" i="1"/>
  <c r="AU387" i="1" s="1"/>
  <c r="AF387" i="1" s="1"/>
  <c r="AR203" i="1"/>
  <c r="AU203" i="1" s="1"/>
  <c r="AF203" i="1" s="1"/>
  <c r="AR422" i="1"/>
  <c r="AU422" i="1" s="1"/>
  <c r="AF422" i="1" s="1"/>
  <c r="AR131" i="1"/>
  <c r="AU131" i="1" s="1"/>
  <c r="AF131" i="1" s="1"/>
  <c r="AR268" i="1"/>
  <c r="AU268" i="1" s="1"/>
  <c r="AF268" i="1" s="1"/>
  <c r="AR102" i="1"/>
  <c r="AU102" i="1" s="1"/>
  <c r="AF102" i="1" s="1"/>
  <c r="AR221" i="1"/>
  <c r="AU221" i="1" s="1"/>
  <c r="AF221" i="1" s="1"/>
  <c r="AR79" i="1"/>
  <c r="AU79" i="1" s="1"/>
  <c r="AF79" i="1" s="1"/>
  <c r="AR432" i="1"/>
  <c r="AU432" i="1" s="1"/>
  <c r="AF432" i="1" s="1"/>
  <c r="AR121" i="1"/>
  <c r="AU121" i="1" s="1"/>
  <c r="AF121" i="1" s="1"/>
  <c r="AR235" i="1"/>
  <c r="AU235" i="1" s="1"/>
  <c r="AF235" i="1" s="1"/>
  <c r="AR374" i="1"/>
  <c r="AU374" i="1" s="1"/>
  <c r="AF374" i="1" s="1"/>
  <c r="AR328" i="1"/>
  <c r="AU328" i="1" s="1"/>
  <c r="AF328" i="1" s="1"/>
  <c r="AR252" i="1"/>
  <c r="AU252" i="1" s="1"/>
  <c r="AF252" i="1" s="1"/>
  <c r="AR147" i="1"/>
  <c r="AU147" i="1" s="1"/>
  <c r="AF147" i="1" s="1"/>
  <c r="AR343" i="1"/>
  <c r="AU343" i="1" s="1"/>
  <c r="AF343" i="1" s="1"/>
  <c r="AR250" i="1"/>
  <c r="AU250" i="1" s="1"/>
  <c r="AF250" i="1" s="1"/>
  <c r="AR420" i="1"/>
  <c r="AU420" i="1" s="1"/>
  <c r="AF420" i="1" s="1"/>
  <c r="AR246" i="1"/>
  <c r="AU246" i="1" s="1"/>
  <c r="AF246" i="1" s="1"/>
  <c r="AR157" i="1"/>
  <c r="AU157" i="1" s="1"/>
  <c r="AF157" i="1" s="1"/>
  <c r="AR260" i="1"/>
  <c r="AU260" i="1" s="1"/>
  <c r="AF260" i="1" s="1"/>
  <c r="AR309" i="1"/>
  <c r="AU309" i="1" s="1"/>
  <c r="AF309" i="1" s="1"/>
  <c r="AR101" i="1"/>
  <c r="AU101" i="1" s="1"/>
  <c r="AF101" i="1" s="1"/>
  <c r="AR263" i="1"/>
  <c r="AU263" i="1" s="1"/>
  <c r="AF263" i="1" s="1"/>
  <c r="AR281" i="1"/>
  <c r="AU281" i="1" s="1"/>
  <c r="AF281" i="1" s="1"/>
  <c r="AR213" i="1"/>
  <c r="AU213" i="1" s="1"/>
  <c r="AF213" i="1" s="1"/>
  <c r="AR322" i="1"/>
  <c r="AU322" i="1" s="1"/>
  <c r="AF322" i="1" s="1"/>
  <c r="AR97" i="1"/>
  <c r="AU97" i="1" s="1"/>
  <c r="AF97" i="1" s="1"/>
  <c r="AR362" i="1"/>
  <c r="AU362" i="1" s="1"/>
  <c r="AF362" i="1" s="1"/>
  <c r="AR386" i="1"/>
  <c r="AU386" i="1" s="1"/>
  <c r="AF386" i="1" s="1"/>
  <c r="AR218" i="1"/>
  <c r="AU218" i="1" s="1"/>
  <c r="AF218" i="1" s="1"/>
  <c r="AR178" i="1"/>
  <c r="AU178" i="1" s="1"/>
  <c r="AF178" i="1" s="1"/>
  <c r="AR182" i="1"/>
  <c r="AU182" i="1" s="1"/>
  <c r="AF182" i="1" s="1"/>
  <c r="AR200" i="1"/>
  <c r="AU200" i="1" s="1"/>
  <c r="AF200" i="1" s="1"/>
  <c r="AR177" i="1"/>
  <c r="AU177" i="1" s="1"/>
  <c r="AF177" i="1" s="1"/>
  <c r="AR284" i="1"/>
  <c r="AU284" i="1" s="1"/>
  <c r="AF284" i="1" s="1"/>
  <c r="AR347" i="1"/>
  <c r="AU347" i="1" s="1"/>
  <c r="AF347" i="1" s="1"/>
  <c r="AR225" i="1"/>
  <c r="AU225" i="1" s="1"/>
  <c r="AF225" i="1" s="1"/>
  <c r="AR199" i="1"/>
  <c r="AU199" i="1" s="1"/>
  <c r="AF199" i="1" s="1"/>
  <c r="AR318" i="1"/>
  <c r="AU318" i="1" s="1"/>
  <c r="AF318" i="1" s="1"/>
  <c r="AM115" i="1" l="1"/>
  <c r="AM243" i="1"/>
  <c r="AE69" i="1"/>
  <c r="AE70" i="1" s="1"/>
  <c r="AH115" i="1"/>
  <c r="AI115" i="1" s="1"/>
  <c r="AH171" i="1"/>
  <c r="AM171" i="1"/>
  <c r="AH288" i="1"/>
  <c r="AI288" i="1" s="1"/>
  <c r="AM288" i="1"/>
  <c r="AH367" i="1"/>
  <c r="AI367" i="1" s="1"/>
  <c r="AM367" i="1"/>
  <c r="AH249" i="1"/>
  <c r="AI249" i="1" s="1"/>
  <c r="AM249" i="1"/>
  <c r="AH166" i="1"/>
  <c r="AI166" i="1" s="1"/>
  <c r="AM166" i="1"/>
  <c r="AH413" i="1"/>
  <c r="AI413" i="1" s="1"/>
  <c r="AM413" i="1"/>
  <c r="AH195" i="1"/>
  <c r="AM195" i="1"/>
  <c r="AH231" i="1"/>
  <c r="AI231" i="1" s="1"/>
  <c r="AM231" i="1"/>
  <c r="AH292" i="1"/>
  <c r="AI292" i="1" s="1"/>
  <c r="AM292" i="1"/>
  <c r="AH158" i="1"/>
  <c r="AI158" i="1" s="1"/>
  <c r="AM158" i="1"/>
  <c r="AH403" i="1"/>
  <c r="AM403" i="1"/>
  <c r="AH314" i="1"/>
  <c r="AI314" i="1" s="1"/>
  <c r="AM314" i="1"/>
  <c r="AH330" i="1"/>
  <c r="AI330" i="1" s="1"/>
  <c r="AM330" i="1"/>
  <c r="AH245" i="1"/>
  <c r="AI245" i="1" s="1"/>
  <c r="AM245" i="1"/>
  <c r="AH423" i="1"/>
  <c r="AM423" i="1"/>
  <c r="AH326" i="1"/>
  <c r="AI326" i="1" s="1"/>
  <c r="AM326" i="1"/>
  <c r="AH404" i="1"/>
  <c r="AI404" i="1" s="1"/>
  <c r="AM404" i="1"/>
  <c r="AH294" i="1"/>
  <c r="AI294" i="1" s="1"/>
  <c r="AM294" i="1"/>
  <c r="AH337" i="1"/>
  <c r="AI337" i="1" s="1"/>
  <c r="AM337" i="1"/>
  <c r="AH142" i="1"/>
  <c r="AM142" i="1"/>
  <c r="AH96" i="1"/>
  <c r="AI96" i="1" s="1"/>
  <c r="AM96" i="1"/>
  <c r="AH141" i="1"/>
  <c r="AI141" i="1" s="1"/>
  <c r="AM141" i="1"/>
  <c r="AH160" i="1"/>
  <c r="AI160" i="1" s="1"/>
  <c r="AM160" i="1"/>
  <c r="AH290" i="1"/>
  <c r="AI290" i="1" s="1"/>
  <c r="AM290" i="1"/>
  <c r="AH170" i="1"/>
  <c r="AI170" i="1" s="1"/>
  <c r="AM170" i="1"/>
  <c r="AH204" i="1"/>
  <c r="AI204" i="1" s="1"/>
  <c r="AM204" i="1"/>
  <c r="AH311" i="1"/>
  <c r="AI311" i="1" s="1"/>
  <c r="AM311" i="1"/>
  <c r="AH300" i="1"/>
  <c r="AI300" i="1" s="1"/>
  <c r="AM300" i="1"/>
  <c r="AH363" i="1"/>
  <c r="AI363" i="1" s="1"/>
  <c r="AM363" i="1"/>
  <c r="AH254" i="1"/>
  <c r="AI254" i="1" s="1"/>
  <c r="AM254" i="1"/>
  <c r="AH299" i="1"/>
  <c r="AI299" i="1" s="1"/>
  <c r="AM299" i="1"/>
  <c r="AH161" i="1"/>
  <c r="AI161" i="1" s="1"/>
  <c r="AM161" i="1"/>
  <c r="AH186" i="1"/>
  <c r="AI186" i="1" s="1"/>
  <c r="AM186" i="1"/>
  <c r="AH285" i="1"/>
  <c r="AI285" i="1" s="1"/>
  <c r="AM285" i="1"/>
  <c r="AH247" i="1"/>
  <c r="AI247" i="1" s="1"/>
  <c r="AM247" i="1"/>
  <c r="AH236" i="1"/>
  <c r="AM236" i="1"/>
  <c r="AH179" i="1"/>
  <c r="AI179" i="1" s="1"/>
  <c r="AM179" i="1"/>
  <c r="AH425" i="1"/>
  <c r="AI425" i="1" s="1"/>
  <c r="AM425" i="1"/>
  <c r="AH310" i="1"/>
  <c r="AI310" i="1" s="1"/>
  <c r="AM310" i="1"/>
  <c r="AH82" i="1"/>
  <c r="AI82" i="1" s="1"/>
  <c r="AM82" i="1"/>
  <c r="AH80" i="1"/>
  <c r="AI80" i="1" s="1"/>
  <c r="AM80" i="1"/>
  <c r="AH399" i="1"/>
  <c r="AI399" i="1" s="1"/>
  <c r="AM399" i="1"/>
  <c r="AH122" i="1"/>
  <c r="AI122" i="1" s="1"/>
  <c r="AM122" i="1"/>
  <c r="AH421" i="1"/>
  <c r="AI421" i="1" s="1"/>
  <c r="AM421" i="1"/>
  <c r="AH291" i="1"/>
  <c r="AM291" i="1"/>
  <c r="AH152" i="1"/>
  <c r="AI152" i="1" s="1"/>
  <c r="AM152" i="1"/>
  <c r="AH346" i="1"/>
  <c r="AI346" i="1" s="1"/>
  <c r="AM346" i="1"/>
  <c r="AH336" i="1"/>
  <c r="AI336" i="1" s="1"/>
  <c r="AM336" i="1"/>
  <c r="AH410" i="1"/>
  <c r="AI410" i="1" s="1"/>
  <c r="AM410" i="1"/>
  <c r="AH109" i="1"/>
  <c r="AI109" i="1" s="1"/>
  <c r="AM109" i="1"/>
  <c r="AH230" i="1"/>
  <c r="AI230" i="1" s="1"/>
  <c r="AM230" i="1"/>
  <c r="AH214" i="1"/>
  <c r="AI214" i="1" s="1"/>
  <c r="AM214" i="1"/>
  <c r="AH396" i="1"/>
  <c r="AM396" i="1"/>
  <c r="AH232" i="1"/>
  <c r="AM232" i="1"/>
  <c r="AH145" i="1"/>
  <c r="AI145" i="1" s="1"/>
  <c r="AM145" i="1"/>
  <c r="AH354" i="1"/>
  <c r="AI354" i="1" s="1"/>
  <c r="AM354" i="1"/>
  <c r="AH353" i="1"/>
  <c r="AI353" i="1" s="1"/>
  <c r="AM353" i="1"/>
  <c r="AH238" i="1"/>
  <c r="AI238" i="1" s="1"/>
  <c r="AM238" i="1"/>
  <c r="AH233" i="1"/>
  <c r="AM233" i="1"/>
  <c r="AH241" i="1"/>
  <c r="AI241" i="1" s="1"/>
  <c r="AM241" i="1"/>
  <c r="AH340" i="1"/>
  <c r="AI340" i="1" s="1"/>
  <c r="AM340" i="1"/>
  <c r="AH140" i="1"/>
  <c r="AM140" i="1"/>
  <c r="AH278" i="1"/>
  <c r="AI278" i="1" s="1"/>
  <c r="AM278" i="1"/>
  <c r="AH327" i="1"/>
  <c r="AI327" i="1" s="1"/>
  <c r="AM327" i="1"/>
  <c r="AH320" i="1"/>
  <c r="AM320" i="1"/>
  <c r="AH364" i="1"/>
  <c r="AI364" i="1" s="1"/>
  <c r="AM364" i="1"/>
  <c r="AH352" i="1"/>
  <c r="AI352" i="1" s="1"/>
  <c r="AM352" i="1"/>
  <c r="AH401" i="1"/>
  <c r="AI401" i="1" s="1"/>
  <c r="AM401" i="1"/>
  <c r="AH126" i="1"/>
  <c r="AM126" i="1"/>
  <c r="AH418" i="1"/>
  <c r="AM418" i="1"/>
  <c r="AH95" i="1"/>
  <c r="AI95" i="1" s="1"/>
  <c r="AM95" i="1"/>
  <c r="AH417" i="1"/>
  <c r="AI417" i="1" s="1"/>
  <c r="AM417" i="1"/>
  <c r="AH360" i="1"/>
  <c r="AM360" i="1"/>
  <c r="AH341" i="1"/>
  <c r="AI341" i="1" s="1"/>
  <c r="AM341" i="1"/>
  <c r="AH306" i="1"/>
  <c r="AI306" i="1" s="1"/>
  <c r="AM306" i="1"/>
  <c r="AH433" i="1"/>
  <c r="AM433" i="1"/>
  <c r="AH148" i="1"/>
  <c r="AI148" i="1" s="1"/>
  <c r="AM148" i="1"/>
  <c r="AH270" i="1"/>
  <c r="AI270" i="1" s="1"/>
  <c r="AM270" i="1"/>
  <c r="AH429" i="1"/>
  <c r="AI429" i="1" s="1"/>
  <c r="AM429" i="1"/>
  <c r="AH193" i="1"/>
  <c r="AI193" i="1" s="1"/>
  <c r="AM193" i="1"/>
  <c r="AH224" i="1"/>
  <c r="AI224" i="1" s="1"/>
  <c r="AM224" i="1"/>
  <c r="AH84" i="1"/>
  <c r="AI84" i="1" s="1"/>
  <c r="AM84" i="1"/>
  <c r="AH116" i="1"/>
  <c r="AI116" i="1" s="1"/>
  <c r="AM116" i="1"/>
  <c r="AH240" i="1"/>
  <c r="AM240" i="1"/>
  <c r="AH264" i="1"/>
  <c r="AI264" i="1" s="1"/>
  <c r="AM264" i="1"/>
  <c r="AH344" i="1"/>
  <c r="AM344" i="1"/>
  <c r="AH211" i="1"/>
  <c r="AI211" i="1" s="1"/>
  <c r="AM211" i="1"/>
  <c r="AH408" i="1"/>
  <c r="AI408" i="1" s="1"/>
  <c r="AM408" i="1"/>
  <c r="AH402" i="1"/>
  <c r="AI402" i="1" s="1"/>
  <c r="AM402" i="1"/>
  <c r="AH124" i="1"/>
  <c r="AI124" i="1" s="1"/>
  <c r="AM124" i="1"/>
  <c r="AH366" i="1"/>
  <c r="AI366" i="1" s="1"/>
  <c r="AM366" i="1"/>
  <c r="AH273" i="1"/>
  <c r="AI273" i="1" s="1"/>
  <c r="AM273" i="1"/>
  <c r="AH99" i="1"/>
  <c r="AI99" i="1" s="1"/>
  <c r="AM99" i="1"/>
  <c r="AH192" i="1"/>
  <c r="AI192" i="1" s="1"/>
  <c r="AM192" i="1"/>
  <c r="AH272" i="1"/>
  <c r="AI272" i="1" s="1"/>
  <c r="AM272" i="1"/>
  <c r="AH169" i="1"/>
  <c r="AI169" i="1" s="1"/>
  <c r="AM169" i="1"/>
  <c r="AH358" i="1"/>
  <c r="AI358" i="1" s="1"/>
  <c r="AM358" i="1"/>
  <c r="AH212" i="1"/>
  <c r="AI212" i="1" s="1"/>
  <c r="AM212" i="1"/>
  <c r="AH187" i="1"/>
  <c r="AI187" i="1" s="1"/>
  <c r="AM187" i="1"/>
  <c r="AH129" i="1"/>
  <c r="AM129" i="1"/>
  <c r="AH384" i="1"/>
  <c r="AI384" i="1" s="1"/>
  <c r="AM384" i="1"/>
  <c r="AH394" i="1"/>
  <c r="AI394" i="1" s="1"/>
  <c r="AM394" i="1"/>
  <c r="AH256" i="1"/>
  <c r="AI256" i="1" s="1"/>
  <c r="AM256" i="1"/>
  <c r="AH296" i="1"/>
  <c r="AI296" i="1" s="1"/>
  <c r="AM296" i="1"/>
  <c r="AH381" i="1"/>
  <c r="AI381" i="1" s="1"/>
  <c r="AM381" i="1"/>
  <c r="AH156" i="1"/>
  <c r="AI156" i="1" s="1"/>
  <c r="AM156" i="1"/>
  <c r="AH316" i="1"/>
  <c r="AI316" i="1" s="1"/>
  <c r="AM316" i="1"/>
  <c r="AH117" i="1"/>
  <c r="AM117" i="1"/>
  <c r="AH339" i="1"/>
  <c r="AI339" i="1" s="1"/>
  <c r="AM339" i="1"/>
  <c r="AH389" i="1"/>
  <c r="AI389" i="1" s="1"/>
  <c r="AM389" i="1"/>
  <c r="AH153" i="1"/>
  <c r="AI153" i="1" s="1"/>
  <c r="AM153" i="1"/>
  <c r="AH130" i="1"/>
  <c r="AI130" i="1" s="1"/>
  <c r="AM130" i="1"/>
  <c r="AH143" i="1"/>
  <c r="AI143" i="1" s="1"/>
  <c r="AM143" i="1"/>
  <c r="AH107" i="1"/>
  <c r="AI107" i="1" s="1"/>
  <c r="AM107" i="1"/>
  <c r="AH262" i="1"/>
  <c r="AI262" i="1" s="1"/>
  <c r="AM262" i="1"/>
  <c r="AH165" i="1"/>
  <c r="AI165" i="1" s="1"/>
  <c r="AM165" i="1"/>
  <c r="AH392" i="1"/>
  <c r="AI392" i="1" s="1"/>
  <c r="AM392" i="1"/>
  <c r="AH434" i="1"/>
  <c r="AM434" i="1"/>
  <c r="AH266" i="1"/>
  <c r="AI266" i="1" s="1"/>
  <c r="AM266" i="1"/>
  <c r="AH118" i="1"/>
  <c r="AI118" i="1" s="1"/>
  <c r="AM118" i="1"/>
  <c r="AH277" i="1"/>
  <c r="AI277" i="1" s="1"/>
  <c r="AM277" i="1"/>
  <c r="AH435" i="1"/>
  <c r="AI435" i="1" s="1"/>
  <c r="AM435" i="1"/>
  <c r="AH227" i="1"/>
  <c r="AI227" i="1" s="1"/>
  <c r="AM227" i="1"/>
  <c r="AH125" i="1"/>
  <c r="AI125" i="1" s="1"/>
  <c r="AM125" i="1"/>
  <c r="AH287" i="1"/>
  <c r="AI287" i="1" s="1"/>
  <c r="AM287" i="1"/>
  <c r="AH378" i="1"/>
  <c r="AI378" i="1" s="1"/>
  <c r="AM378" i="1"/>
  <c r="AH78" i="1"/>
  <c r="AI78" i="1" s="1"/>
  <c r="AM78" i="1"/>
  <c r="AH409" i="1"/>
  <c r="AI409" i="1" s="1"/>
  <c r="AM409" i="1"/>
  <c r="AH305" i="1"/>
  <c r="AI305" i="1" s="1"/>
  <c r="AM305" i="1"/>
  <c r="AH400" i="1"/>
  <c r="AM400" i="1"/>
  <c r="AH295" i="1"/>
  <c r="AI295" i="1" s="1"/>
  <c r="AM295" i="1"/>
  <c r="AH419" i="1"/>
  <c r="AI419" i="1" s="1"/>
  <c r="AM419" i="1"/>
  <c r="AH274" i="1"/>
  <c r="AI274" i="1" s="1"/>
  <c r="AM274" i="1"/>
  <c r="AH351" i="1"/>
  <c r="AI351" i="1" s="1"/>
  <c r="AM351" i="1"/>
  <c r="AH293" i="1"/>
  <c r="AI293" i="1" s="1"/>
  <c r="AM293" i="1"/>
  <c r="AH265" i="1"/>
  <c r="AI265" i="1" s="1"/>
  <c r="AM265" i="1"/>
  <c r="AH307" i="1"/>
  <c r="AM307" i="1"/>
  <c r="AH436" i="1"/>
  <c r="AM436" i="1"/>
  <c r="AH416" i="1"/>
  <c r="AI416" i="1" s="1"/>
  <c r="AM416" i="1"/>
  <c r="AH81" i="1"/>
  <c r="AI81" i="1" s="1"/>
  <c r="AM81" i="1"/>
  <c r="AH208" i="1"/>
  <c r="AI208" i="1" s="1"/>
  <c r="AM208" i="1"/>
  <c r="AH388" i="1"/>
  <c r="AI388" i="1" s="1"/>
  <c r="AM388" i="1"/>
  <c r="AH267" i="1"/>
  <c r="AI267" i="1" s="1"/>
  <c r="AM267" i="1"/>
  <c r="AH438" i="1"/>
  <c r="AI438" i="1" s="1"/>
  <c r="AM438" i="1"/>
  <c r="AH356" i="1"/>
  <c r="AI356" i="1" s="1"/>
  <c r="AM356" i="1"/>
  <c r="AH188" i="1"/>
  <c r="AI188" i="1" s="1"/>
  <c r="AM188" i="1"/>
  <c r="AH372" i="1"/>
  <c r="AI372" i="1" s="1"/>
  <c r="AM372" i="1"/>
  <c r="AH257" i="1"/>
  <c r="AI257" i="1" s="1"/>
  <c r="AM257" i="1"/>
  <c r="AH91" i="1"/>
  <c r="AI91" i="1" s="1"/>
  <c r="AM91" i="1"/>
  <c r="AH255" i="1"/>
  <c r="AM255" i="1"/>
  <c r="AH104" i="1"/>
  <c r="AI104" i="1" s="1"/>
  <c r="AM104" i="1"/>
  <c r="AH431" i="1"/>
  <c r="AM431" i="1"/>
  <c r="AH426" i="1"/>
  <c r="AI426" i="1" s="1"/>
  <c r="AM426" i="1"/>
  <c r="AH430" i="1"/>
  <c r="AI430" i="1" s="1"/>
  <c r="AM430" i="1"/>
  <c r="AH259" i="1"/>
  <c r="AI259" i="1" s="1"/>
  <c r="AM259" i="1"/>
  <c r="AH406" i="1"/>
  <c r="AI406" i="1" s="1"/>
  <c r="AM406" i="1"/>
  <c r="AH136" i="1"/>
  <c r="AI136" i="1" s="1"/>
  <c r="AM136" i="1"/>
  <c r="AH297" i="1"/>
  <c r="AM297" i="1"/>
  <c r="AH373" i="1"/>
  <c r="AI373" i="1" s="1"/>
  <c r="AM373" i="1"/>
  <c r="AH428" i="1"/>
  <c r="AI428" i="1" s="1"/>
  <c r="AM428" i="1"/>
  <c r="AH321" i="1"/>
  <c r="AI321" i="1" s="1"/>
  <c r="AM321" i="1"/>
  <c r="AH215" i="1"/>
  <c r="AM215" i="1"/>
  <c r="AH350" i="1"/>
  <c r="AI350" i="1" s="1"/>
  <c r="AM350" i="1"/>
  <c r="AH206" i="1"/>
  <c r="AI206" i="1" s="1"/>
  <c r="AM206" i="1"/>
  <c r="AH261" i="1"/>
  <c r="AI261" i="1" s="1"/>
  <c r="AM261" i="1"/>
  <c r="AH223" i="1"/>
  <c r="AI223" i="1" s="1"/>
  <c r="AM223" i="1"/>
  <c r="AH87" i="1"/>
  <c r="AI87" i="1" s="1"/>
  <c r="AM87" i="1"/>
  <c r="AH365" i="1"/>
  <c r="AI365" i="1" s="1"/>
  <c r="AM365" i="1"/>
  <c r="AH355" i="1"/>
  <c r="AI355" i="1" s="1"/>
  <c r="AM355" i="1"/>
  <c r="AH331" i="1"/>
  <c r="AI331" i="1" s="1"/>
  <c r="AM331" i="1"/>
  <c r="AH313" i="1"/>
  <c r="AI313" i="1" s="1"/>
  <c r="AM313" i="1"/>
  <c r="AH90" i="1"/>
  <c r="AI90" i="1" s="1"/>
  <c r="AM90" i="1"/>
  <c r="AH105" i="1"/>
  <c r="AI105" i="1" s="1"/>
  <c r="AM105" i="1"/>
  <c r="AH93" i="1"/>
  <c r="AI93" i="1" s="1"/>
  <c r="AM93" i="1"/>
  <c r="AH412" i="1"/>
  <c r="AI412" i="1" s="1"/>
  <c r="AM412" i="1"/>
  <c r="AH315" i="1"/>
  <c r="AI315" i="1" s="1"/>
  <c r="AM315" i="1"/>
  <c r="AH83" i="1"/>
  <c r="AI83" i="1" s="1"/>
  <c r="AM83" i="1"/>
  <c r="AH150" i="1"/>
  <c r="AI150" i="1" s="1"/>
  <c r="AM150" i="1"/>
  <c r="AH414" i="1"/>
  <c r="AI414" i="1" s="1"/>
  <c r="AM414" i="1"/>
  <c r="AH110" i="1"/>
  <c r="AI110" i="1" s="1"/>
  <c r="AM110" i="1"/>
  <c r="AH111" i="1"/>
  <c r="AI111" i="1" s="1"/>
  <c r="AM111" i="1"/>
  <c r="AH98" i="1"/>
  <c r="AI98" i="1" s="1"/>
  <c r="AM98" i="1"/>
  <c r="AH319" i="1"/>
  <c r="AI319" i="1" s="1"/>
  <c r="AM319" i="1"/>
  <c r="AH357" i="1"/>
  <c r="AI357" i="1" s="1"/>
  <c r="AM357" i="1"/>
  <c r="AH176" i="1"/>
  <c r="AI176" i="1" s="1"/>
  <c r="AM176" i="1"/>
  <c r="AH106" i="1"/>
  <c r="AI106" i="1" s="1"/>
  <c r="AM106" i="1"/>
  <c r="AH286" i="1"/>
  <c r="AI286" i="1" s="1"/>
  <c r="AM286" i="1"/>
  <c r="AH271" i="1"/>
  <c r="AI271" i="1" s="1"/>
  <c r="AM271" i="1"/>
  <c r="AH377" i="1"/>
  <c r="AI377" i="1" s="1"/>
  <c r="AM377" i="1"/>
  <c r="AH248" i="1"/>
  <c r="AI248" i="1" s="1"/>
  <c r="AM248" i="1"/>
  <c r="AH100" i="1"/>
  <c r="AI100" i="1" s="1"/>
  <c r="AM100" i="1"/>
  <c r="AH239" i="1"/>
  <c r="AM239" i="1"/>
  <c r="AH226" i="1"/>
  <c r="AI226" i="1" s="1"/>
  <c r="AM226" i="1"/>
  <c r="AH441" i="1"/>
  <c r="AM441" i="1"/>
  <c r="AH369" i="1"/>
  <c r="AI369" i="1" s="1"/>
  <c r="AM369" i="1"/>
  <c r="AH338" i="1"/>
  <c r="AI338" i="1" s="1"/>
  <c r="AM338" i="1"/>
  <c r="AH390" i="1"/>
  <c r="AI390" i="1" s="1"/>
  <c r="AM390" i="1"/>
  <c r="AH144" i="1"/>
  <c r="AI144" i="1" s="1"/>
  <c r="AM144" i="1"/>
  <c r="AH184" i="1"/>
  <c r="AI184" i="1" s="1"/>
  <c r="AM184" i="1"/>
  <c r="AH134" i="1"/>
  <c r="AI134" i="1" s="1"/>
  <c r="AM134" i="1"/>
  <c r="AH217" i="1"/>
  <c r="AI217" i="1" s="1"/>
  <c r="AM217" i="1"/>
  <c r="AH398" i="1"/>
  <c r="AI398" i="1" s="1"/>
  <c r="AM398" i="1"/>
  <c r="AH376" i="1"/>
  <c r="AI376" i="1" s="1"/>
  <c r="AM376" i="1"/>
  <c r="AH191" i="1"/>
  <c r="AI191" i="1" s="1"/>
  <c r="AM191" i="1"/>
  <c r="AH113" i="1"/>
  <c r="AI113" i="1" s="1"/>
  <c r="AM113" i="1"/>
  <c r="AH275" i="1"/>
  <c r="AI275" i="1" s="1"/>
  <c r="AM275" i="1"/>
  <c r="AH308" i="1"/>
  <c r="AI308" i="1" s="1"/>
  <c r="AM308" i="1"/>
  <c r="AH135" i="1"/>
  <c r="AI135" i="1" s="1"/>
  <c r="AM135" i="1"/>
  <c r="AH380" i="1"/>
  <c r="AI380" i="1" s="1"/>
  <c r="AM380" i="1"/>
  <c r="AH85" i="1"/>
  <c r="AI85" i="1" s="1"/>
  <c r="AM85" i="1"/>
  <c r="AH162" i="1"/>
  <c r="AI162" i="1" s="1"/>
  <c r="AM162" i="1"/>
  <c r="AH207" i="1"/>
  <c r="AI207" i="1" s="1"/>
  <c r="AM207" i="1"/>
  <c r="AH303" i="1"/>
  <c r="AI303" i="1" s="1"/>
  <c r="AM303" i="1"/>
  <c r="AH234" i="1"/>
  <c r="AI234" i="1" s="1"/>
  <c r="AM234" i="1"/>
  <c r="AH415" i="1"/>
  <c r="AI415" i="1" s="1"/>
  <c r="AM415" i="1"/>
  <c r="AH132" i="1"/>
  <c r="AI132" i="1" s="1"/>
  <c r="AM132" i="1"/>
  <c r="AH205" i="1"/>
  <c r="AI205" i="1" s="1"/>
  <c r="AM205" i="1"/>
  <c r="AH167" i="1"/>
  <c r="AI167" i="1" s="1"/>
  <c r="AM167" i="1"/>
  <c r="AH120" i="1"/>
  <c r="AI120" i="1" s="1"/>
  <c r="AM120" i="1"/>
  <c r="AH189" i="1"/>
  <c r="AI189" i="1" s="1"/>
  <c r="AM189" i="1"/>
  <c r="AH382" i="1"/>
  <c r="AI382" i="1" s="1"/>
  <c r="AM382" i="1"/>
  <c r="AH405" i="1"/>
  <c r="AI405" i="1" s="1"/>
  <c r="AM405" i="1"/>
  <c r="AH371" i="1"/>
  <c r="AM371" i="1"/>
  <c r="AH332" i="1"/>
  <c r="AI332" i="1" s="1"/>
  <c r="AM332" i="1"/>
  <c r="AH276" i="1"/>
  <c r="AI276" i="1" s="1"/>
  <c r="AM276" i="1"/>
  <c r="AH127" i="1"/>
  <c r="AI127" i="1" s="1"/>
  <c r="AM127" i="1"/>
  <c r="AH133" i="1"/>
  <c r="AI133" i="1" s="1"/>
  <c r="AM133" i="1"/>
  <c r="AH175" i="1"/>
  <c r="AI175" i="1" s="1"/>
  <c r="AM175" i="1"/>
  <c r="AH407" i="1"/>
  <c r="AI407" i="1" s="1"/>
  <c r="AM407" i="1"/>
  <c r="AH89" i="1"/>
  <c r="AI89" i="1" s="1"/>
  <c r="AM89" i="1"/>
  <c r="AH181" i="1"/>
  <c r="AI181" i="1" s="1"/>
  <c r="AM181" i="1"/>
  <c r="AH185" i="1"/>
  <c r="AI185" i="1" s="1"/>
  <c r="AM185" i="1"/>
  <c r="AH172" i="1"/>
  <c r="AI172" i="1" s="1"/>
  <c r="AM172" i="1"/>
  <c r="AH119" i="1"/>
  <c r="AI119" i="1" s="1"/>
  <c r="AM119" i="1"/>
  <c r="AH289" i="1"/>
  <c r="AI289" i="1" s="1"/>
  <c r="AM289" i="1"/>
  <c r="AH269" i="1"/>
  <c r="AI269" i="1" s="1"/>
  <c r="AM269" i="1"/>
  <c r="AH190" i="1"/>
  <c r="AI190" i="1" s="1"/>
  <c r="AM190" i="1"/>
  <c r="AH196" i="1"/>
  <c r="AI196" i="1" s="1"/>
  <c r="AM196" i="1"/>
  <c r="AH301" i="1"/>
  <c r="AI301" i="1" s="1"/>
  <c r="AM301" i="1"/>
  <c r="AH174" i="1"/>
  <c r="AI174" i="1" s="1"/>
  <c r="AM174" i="1"/>
  <c r="AH325" i="1"/>
  <c r="AI325" i="1" s="1"/>
  <c r="AM325" i="1"/>
  <c r="AH108" i="1"/>
  <c r="AI108" i="1" s="1"/>
  <c r="AM108" i="1"/>
  <c r="AH348" i="1"/>
  <c r="AI348" i="1" s="1"/>
  <c r="AM348" i="1"/>
  <c r="AH92" i="1"/>
  <c r="AI92" i="1" s="1"/>
  <c r="AM92" i="1"/>
  <c r="AH155" i="1"/>
  <c r="AI155" i="1" s="1"/>
  <c r="AM155" i="1"/>
  <c r="AH375" i="1"/>
  <c r="AI375" i="1" s="1"/>
  <c r="AM375" i="1"/>
  <c r="AH112" i="1"/>
  <c r="AI112" i="1" s="1"/>
  <c r="AM112" i="1"/>
  <c r="AH163" i="1"/>
  <c r="AI163" i="1" s="1"/>
  <c r="AM163" i="1"/>
  <c r="AH123" i="1"/>
  <c r="AI123" i="1" s="1"/>
  <c r="AM123" i="1"/>
  <c r="AH395" i="1"/>
  <c r="AI395" i="1" s="1"/>
  <c r="AM395" i="1"/>
  <c r="AH159" i="1"/>
  <c r="AI159" i="1" s="1"/>
  <c r="AM159" i="1"/>
  <c r="AH219" i="1"/>
  <c r="AI219" i="1" s="1"/>
  <c r="AM219" i="1"/>
  <c r="AH298" i="1"/>
  <c r="AI298" i="1" s="1"/>
  <c r="AM298" i="1"/>
  <c r="AH114" i="1"/>
  <c r="AI114" i="1" s="1"/>
  <c r="AM114" i="1"/>
  <c r="AH411" i="1"/>
  <c r="AI411" i="1" s="1"/>
  <c r="AM411" i="1"/>
  <c r="AH282" i="1"/>
  <c r="AI282" i="1" s="1"/>
  <c r="AM282" i="1"/>
  <c r="AH222" i="1"/>
  <c r="AI222" i="1" s="1"/>
  <c r="AM222" i="1"/>
  <c r="AH391" i="1"/>
  <c r="AI391" i="1" s="1"/>
  <c r="AM391" i="1"/>
  <c r="AH229" i="1"/>
  <c r="AI229" i="1" s="1"/>
  <c r="AM229" i="1"/>
  <c r="AH280" i="1"/>
  <c r="AI280" i="1" s="1"/>
  <c r="AM280" i="1"/>
  <c r="AH424" i="1"/>
  <c r="AI424" i="1" s="1"/>
  <c r="AM424" i="1"/>
  <c r="AH253" i="1"/>
  <c r="AI253" i="1" s="1"/>
  <c r="AM253" i="1"/>
  <c r="AH440" i="1"/>
  <c r="AI440" i="1" s="1"/>
  <c r="AM440" i="1"/>
  <c r="AH333" i="1"/>
  <c r="AI333" i="1" s="1"/>
  <c r="AM333" i="1"/>
  <c r="AH379" i="1"/>
  <c r="AI379" i="1" s="1"/>
  <c r="AM379" i="1"/>
  <c r="AH279" i="1"/>
  <c r="AI279" i="1" s="1"/>
  <c r="AM279" i="1"/>
  <c r="AH304" i="1"/>
  <c r="AI304" i="1" s="1"/>
  <c r="AM304" i="1"/>
  <c r="AH194" i="1"/>
  <c r="AI194" i="1" s="1"/>
  <c r="AM194" i="1"/>
  <c r="AH86" i="1"/>
  <c r="AI86" i="1" s="1"/>
  <c r="AM86" i="1"/>
  <c r="AH345" i="1"/>
  <c r="AI345" i="1" s="1"/>
  <c r="AM345" i="1"/>
  <c r="AH103" i="1"/>
  <c r="AI103" i="1" s="1"/>
  <c r="AM103" i="1"/>
  <c r="AH312" i="1"/>
  <c r="AI312" i="1" s="1"/>
  <c r="AM312" i="1"/>
  <c r="AH146" i="1"/>
  <c r="AI146" i="1" s="1"/>
  <c r="AM146" i="1"/>
  <c r="AH251" i="1"/>
  <c r="AI251" i="1" s="1"/>
  <c r="AM251" i="1"/>
  <c r="AH220" i="1"/>
  <c r="AI220" i="1" s="1"/>
  <c r="AM220" i="1"/>
  <c r="AH94" i="1"/>
  <c r="AI94" i="1" s="1"/>
  <c r="AM94" i="1"/>
  <c r="AH149" i="1"/>
  <c r="AI149" i="1" s="1"/>
  <c r="AM149" i="1"/>
  <c r="AH317" i="1"/>
  <c r="AI317" i="1" s="1"/>
  <c r="AM317" i="1"/>
  <c r="AH397" i="1"/>
  <c r="AI397" i="1" s="1"/>
  <c r="AM397" i="1"/>
  <c r="AH349" i="1"/>
  <c r="AI349" i="1" s="1"/>
  <c r="AM349" i="1"/>
  <c r="AH335" i="1"/>
  <c r="AI335" i="1" s="1"/>
  <c r="AM335" i="1"/>
  <c r="AH88" i="1"/>
  <c r="AI88" i="1" s="1"/>
  <c r="AM88" i="1"/>
  <c r="AH128" i="1"/>
  <c r="AI128" i="1" s="1"/>
  <c r="AM128" i="1"/>
  <c r="AH302" i="1"/>
  <c r="AI302" i="1" s="1"/>
  <c r="AM302" i="1"/>
  <c r="AH180" i="1"/>
  <c r="AI180" i="1" s="1"/>
  <c r="AM180" i="1"/>
  <c r="AH342" i="1"/>
  <c r="AI342" i="1" s="1"/>
  <c r="AM342" i="1"/>
  <c r="AH383" i="1"/>
  <c r="AI383" i="1" s="1"/>
  <c r="AM383" i="1"/>
  <c r="AH244" i="1"/>
  <c r="AI244" i="1" s="1"/>
  <c r="AM244" i="1"/>
  <c r="AH368" i="1"/>
  <c r="AI368" i="1" s="1"/>
  <c r="AM368" i="1"/>
  <c r="AH393" i="1"/>
  <c r="AI393" i="1" s="1"/>
  <c r="AM393" i="1"/>
  <c r="AH164" i="1"/>
  <c r="AI164" i="1" s="1"/>
  <c r="AM164" i="1"/>
  <c r="AH237" i="1"/>
  <c r="AI237" i="1" s="1"/>
  <c r="AM237" i="1"/>
  <c r="AH329" i="1"/>
  <c r="AI329" i="1" s="1"/>
  <c r="AM329" i="1"/>
  <c r="AH258" i="1"/>
  <c r="AI258" i="1" s="1"/>
  <c r="AM258" i="1"/>
  <c r="AH173" i="1"/>
  <c r="AI173" i="1" s="1"/>
  <c r="AM173" i="1"/>
  <c r="AH228" i="1"/>
  <c r="AI228" i="1" s="1"/>
  <c r="AM228" i="1"/>
  <c r="AH183" i="1"/>
  <c r="AI183" i="1" s="1"/>
  <c r="AM183" i="1"/>
  <c r="AH243" i="1"/>
  <c r="AI243" i="1" s="1"/>
  <c r="AH77" i="1"/>
  <c r="AI77" i="1" s="1"/>
  <c r="AM77" i="1"/>
  <c r="AG182" i="1"/>
  <c r="AG260" i="1"/>
  <c r="AG147" i="1"/>
  <c r="AG79" i="1"/>
  <c r="AF69" i="1" s="1"/>
  <c r="AF70" i="1" s="1"/>
  <c r="AF68" i="1" s="1"/>
  <c r="AG387" i="1"/>
  <c r="AG318" i="1"/>
  <c r="AG347" i="1"/>
  <c r="AG177" i="1"/>
  <c r="AG200" i="1"/>
  <c r="AG97" i="1"/>
  <c r="AG263" i="1"/>
  <c r="AG157" i="1"/>
  <c r="AG250" i="1"/>
  <c r="AG252" i="1"/>
  <c r="AG121" i="1"/>
  <c r="AG221" i="1"/>
  <c r="AG131" i="1"/>
  <c r="AG210" i="1"/>
  <c r="AG139" i="1"/>
  <c r="AG359" i="1"/>
  <c r="AG283" i="1"/>
  <c r="AG439" i="1"/>
  <c r="AG198" i="1"/>
  <c r="AG324" i="1"/>
  <c r="AG284" i="1"/>
  <c r="AG362" i="1"/>
  <c r="AG101" i="1"/>
  <c r="AG343" i="1"/>
  <c r="AG432" i="1"/>
  <c r="AG137" i="1"/>
  <c r="AG370" i="1"/>
  <c r="AG209" i="1"/>
  <c r="AG138" i="1"/>
  <c r="AG201" i="1"/>
  <c r="AG197" i="1"/>
  <c r="AG178" i="1"/>
  <c r="AG322" i="1"/>
  <c r="AG246" i="1"/>
  <c r="AG328" i="1"/>
  <c r="AG422" i="1"/>
  <c r="AG199" i="1"/>
  <c r="AG218" i="1"/>
  <c r="AG213" i="1"/>
  <c r="AG309" i="1"/>
  <c r="AG420" i="1"/>
  <c r="AG374" i="1"/>
  <c r="AG102" i="1"/>
  <c r="AG203" i="1"/>
  <c r="AG323" i="1"/>
  <c r="AG361" i="1"/>
  <c r="AG334" i="1"/>
  <c r="AG168" i="1"/>
  <c r="AG437" i="1"/>
  <c r="AG154" i="1"/>
  <c r="AG225" i="1"/>
  <c r="AG386" i="1"/>
  <c r="AG281" i="1"/>
  <c r="AG235" i="1"/>
  <c r="AG268" i="1"/>
  <c r="AG385" i="1"/>
  <c r="AG427" i="1"/>
  <c r="AG242" i="1"/>
  <c r="AG216" i="1"/>
  <c r="AG151" i="1"/>
  <c r="AG202" i="1"/>
  <c r="AM202" i="1" s="1"/>
  <c r="AJ179" i="1" l="1"/>
  <c r="AK179" i="1" s="1"/>
  <c r="AL179" i="1" s="1"/>
  <c r="AW179" i="1" s="1"/>
  <c r="AI371" i="1"/>
  <c r="AJ371" i="1" s="1"/>
  <c r="AJ125" i="1"/>
  <c r="AK125" i="1" s="1"/>
  <c r="AI233" i="1"/>
  <c r="AJ233" i="1" s="1"/>
  <c r="AI117" i="1"/>
  <c r="AJ117" i="1" s="1"/>
  <c r="AI129" i="1"/>
  <c r="AJ129" i="1" s="1"/>
  <c r="AI240" i="1"/>
  <c r="AI433" i="1"/>
  <c r="AJ433" i="1" s="1"/>
  <c r="AI291" i="1"/>
  <c r="AJ291" i="1" s="1"/>
  <c r="AI171" i="1"/>
  <c r="AI441" i="1"/>
  <c r="AJ441" i="1" s="1"/>
  <c r="AI215" i="1"/>
  <c r="AJ215" i="1" s="1"/>
  <c r="AI297" i="1"/>
  <c r="AJ297" i="1" s="1"/>
  <c r="AI255" i="1"/>
  <c r="AJ152" i="1"/>
  <c r="AK152" i="1" s="1"/>
  <c r="AJ285" i="1"/>
  <c r="AK285" i="1" s="1"/>
  <c r="AJ158" i="1"/>
  <c r="AK158" i="1" s="1"/>
  <c r="AI436" i="1"/>
  <c r="AJ436" i="1" s="1"/>
  <c r="AI400" i="1"/>
  <c r="AJ400" i="1" s="1"/>
  <c r="AI418" i="1"/>
  <c r="AJ418" i="1" s="1"/>
  <c r="AI140" i="1"/>
  <c r="AI232" i="1"/>
  <c r="AJ232" i="1" s="1"/>
  <c r="AI236" i="1"/>
  <c r="AJ236" i="1" s="1"/>
  <c r="AI142" i="1"/>
  <c r="AJ128" i="1"/>
  <c r="AJ190" i="1"/>
  <c r="AK190" i="1" s="1"/>
  <c r="AJ376" i="1"/>
  <c r="AK376" i="1" s="1"/>
  <c r="AJ286" i="1"/>
  <c r="AK286" i="1" s="1"/>
  <c r="AV286" i="1" s="1"/>
  <c r="AJ87" i="1"/>
  <c r="AJ136" i="1"/>
  <c r="AK136" i="1" s="1"/>
  <c r="AJ295" i="1"/>
  <c r="AK295" i="1" s="1"/>
  <c r="AJ262" i="1"/>
  <c r="AK262" i="1" s="1"/>
  <c r="AL262" i="1" s="1"/>
  <c r="AW262" i="1" s="1"/>
  <c r="AJ384" i="1"/>
  <c r="AK384" i="1" s="1"/>
  <c r="AV384" i="1" s="1"/>
  <c r="AJ224" i="1"/>
  <c r="AK224" i="1" s="1"/>
  <c r="AV224" i="1" s="1"/>
  <c r="AJ429" i="1"/>
  <c r="AK429" i="1" s="1"/>
  <c r="AV429" i="1" s="1"/>
  <c r="AI307" i="1"/>
  <c r="AI360" i="1"/>
  <c r="AJ360" i="1" s="1"/>
  <c r="AI126" i="1"/>
  <c r="AJ126" i="1" s="1"/>
  <c r="AI320" i="1"/>
  <c r="AI396" i="1"/>
  <c r="AI434" i="1"/>
  <c r="AJ434" i="1" s="1"/>
  <c r="AI344" i="1"/>
  <c r="AI423" i="1"/>
  <c r="AI403" i="1"/>
  <c r="AJ403" i="1" s="1"/>
  <c r="AI195" i="1"/>
  <c r="AJ195" i="1" s="1"/>
  <c r="AI239" i="1"/>
  <c r="AI431" i="1"/>
  <c r="AJ170" i="1"/>
  <c r="AK170" i="1" s="1"/>
  <c r="AJ310" i="1"/>
  <c r="AK310" i="1" s="1"/>
  <c r="AE74" i="1"/>
  <c r="AE72" i="1"/>
  <c r="AE68" i="1"/>
  <c r="AJ346" i="1"/>
  <c r="AJ410" i="1"/>
  <c r="AJ206" i="1"/>
  <c r="AJ419" i="1"/>
  <c r="AK419" i="1" s="1"/>
  <c r="AJ148" i="1"/>
  <c r="AK148" i="1" s="1"/>
  <c r="AJ230" i="1"/>
  <c r="AJ340" i="1"/>
  <c r="AJ166" i="1"/>
  <c r="AK166" i="1" s="1"/>
  <c r="AJ337" i="1"/>
  <c r="AJ211" i="1"/>
  <c r="AJ186" i="1"/>
  <c r="AJ77" i="1"/>
  <c r="AK77" i="1" s="1"/>
  <c r="AJ80" i="1"/>
  <c r="AJ352" i="1"/>
  <c r="AK352" i="1" s="1"/>
  <c r="AJ122" i="1"/>
  <c r="AK122" i="1" s="1"/>
  <c r="AJ160" i="1"/>
  <c r="AK160" i="1" s="1"/>
  <c r="AJ96" i="1"/>
  <c r="AJ95" i="1"/>
  <c r="AJ187" i="1"/>
  <c r="AJ278" i="1"/>
  <c r="AJ363" i="1"/>
  <c r="AJ145" i="1"/>
  <c r="AK145" i="1" s="1"/>
  <c r="AJ111" i="1"/>
  <c r="AJ402" i="1"/>
  <c r="AJ321" i="1"/>
  <c r="AJ381" i="1"/>
  <c r="AJ153" i="1"/>
  <c r="AJ366" i="1"/>
  <c r="AJ277" i="1"/>
  <c r="AJ306" i="1"/>
  <c r="AK306" i="1" s="1"/>
  <c r="AJ241" i="1"/>
  <c r="AK241" i="1" s="1"/>
  <c r="AJ294" i="1"/>
  <c r="AJ401" i="1"/>
  <c r="AJ290" i="1"/>
  <c r="AK290" i="1" s="1"/>
  <c r="AJ300" i="1"/>
  <c r="AK300" i="1" s="1"/>
  <c r="AJ82" i="1"/>
  <c r="AJ326" i="1"/>
  <c r="AJ109" i="1"/>
  <c r="AK109" i="1" s="1"/>
  <c r="AJ421" i="1"/>
  <c r="AK421" i="1" s="1"/>
  <c r="AJ336" i="1"/>
  <c r="AJ425" i="1"/>
  <c r="AJ327" i="1"/>
  <c r="AK327" i="1" s="1"/>
  <c r="AJ106" i="1"/>
  <c r="AK106" i="1" s="1"/>
  <c r="AJ428" i="1"/>
  <c r="AJ161" i="1"/>
  <c r="AJ314" i="1"/>
  <c r="AK314" i="1" s="1"/>
  <c r="AJ156" i="1"/>
  <c r="AK156" i="1" s="1"/>
  <c r="AJ141" i="1"/>
  <c r="AJ408" i="1"/>
  <c r="AJ115" i="1"/>
  <c r="AJ273" i="1"/>
  <c r="AK273" i="1" s="1"/>
  <c r="AJ238" i="1"/>
  <c r="AJ214" i="1"/>
  <c r="AJ319" i="1"/>
  <c r="AK319" i="1" s="1"/>
  <c r="AJ364" i="1"/>
  <c r="AK364" i="1" s="1"/>
  <c r="AJ341" i="1"/>
  <c r="AJ176" i="1"/>
  <c r="AJ124" i="1"/>
  <c r="AK124" i="1" s="1"/>
  <c r="AJ81" i="1"/>
  <c r="AJ270" i="1"/>
  <c r="AJ204" i="1"/>
  <c r="AJ212" i="1"/>
  <c r="AK212" i="1" s="1"/>
  <c r="AJ392" i="1"/>
  <c r="AJ416" i="1"/>
  <c r="AJ84" i="1"/>
  <c r="AJ407" i="1"/>
  <c r="AK407" i="1" s="1"/>
  <c r="AJ100" i="1"/>
  <c r="AK100" i="1" s="1"/>
  <c r="AJ355" i="1"/>
  <c r="AK355" i="1" s="1"/>
  <c r="AJ415" i="1"/>
  <c r="AJ303" i="1"/>
  <c r="AJ339" i="1"/>
  <c r="AK339" i="1" s="1"/>
  <c r="AJ116" i="1"/>
  <c r="AJ274" i="1"/>
  <c r="AJ266" i="1"/>
  <c r="AK266" i="1" s="1"/>
  <c r="AJ412" i="1"/>
  <c r="AK412" i="1" s="1"/>
  <c r="AJ426" i="1"/>
  <c r="AK426" i="1" s="1"/>
  <c r="AJ99" i="1"/>
  <c r="AJ372" i="1"/>
  <c r="AK372" i="1" s="1"/>
  <c r="AJ104" i="1"/>
  <c r="AJ348" i="1"/>
  <c r="AJ222" i="1"/>
  <c r="AK222" i="1" s="1"/>
  <c r="AJ113" i="1"/>
  <c r="AK113" i="1" s="1"/>
  <c r="AJ369" i="1"/>
  <c r="AK369" i="1" s="1"/>
  <c r="AJ256" i="1"/>
  <c r="AK256" i="1" s="1"/>
  <c r="AJ272" i="1"/>
  <c r="AJ293" i="1"/>
  <c r="AK293" i="1" s="1"/>
  <c r="AJ220" i="1"/>
  <c r="AJ389" i="1"/>
  <c r="AJ174" i="1"/>
  <c r="AK174" i="1" s="1"/>
  <c r="AJ315" i="1"/>
  <c r="AJ98" i="1"/>
  <c r="AK98" i="1" s="1"/>
  <c r="AJ192" i="1"/>
  <c r="AJ134" i="1"/>
  <c r="AJ357" i="1"/>
  <c r="AK357" i="1" s="1"/>
  <c r="AJ189" i="1"/>
  <c r="AK189" i="1" s="1"/>
  <c r="AJ365" i="1"/>
  <c r="AJ257" i="1"/>
  <c r="AK257" i="1" s="1"/>
  <c r="AJ435" i="1"/>
  <c r="AJ296" i="1"/>
  <c r="AK296" i="1" s="1"/>
  <c r="AJ409" i="1"/>
  <c r="AJ144" i="1"/>
  <c r="AK144" i="1" s="1"/>
  <c r="AJ90" i="1"/>
  <c r="AK90" i="1" s="1"/>
  <c r="AJ150" i="1"/>
  <c r="AJ118" i="1"/>
  <c r="AJ93" i="1"/>
  <c r="AK93" i="1" s="1"/>
  <c r="AJ406" i="1"/>
  <c r="AJ169" i="1"/>
  <c r="AJ123" i="1"/>
  <c r="AK123" i="1" s="1"/>
  <c r="AJ108" i="1"/>
  <c r="AK108" i="1" s="1"/>
  <c r="AJ332" i="1"/>
  <c r="AK332" i="1" s="1"/>
  <c r="AJ282" i="1"/>
  <c r="AJ191" i="1"/>
  <c r="AJ338" i="1"/>
  <c r="AK338" i="1" s="1"/>
  <c r="AJ119" i="1"/>
  <c r="AJ280" i="1"/>
  <c r="AK280" i="1" s="1"/>
  <c r="AJ175" i="1"/>
  <c r="AJ333" i="1"/>
  <c r="AJ234" i="1"/>
  <c r="AJ377" i="1"/>
  <c r="AK377" i="1" s="1"/>
  <c r="AJ103" i="1"/>
  <c r="AK103" i="1" s="1"/>
  <c r="AJ354" i="1"/>
  <c r="AK354" i="1" s="1"/>
  <c r="AJ173" i="1"/>
  <c r="AK173" i="1" s="1"/>
  <c r="AJ368" i="1"/>
  <c r="AK368" i="1" s="1"/>
  <c r="AJ379" i="1"/>
  <c r="AK379" i="1" s="1"/>
  <c r="AJ424" i="1"/>
  <c r="AK424" i="1" s="1"/>
  <c r="AJ229" i="1"/>
  <c r="AK229" i="1" s="1"/>
  <c r="AJ298" i="1"/>
  <c r="AK298" i="1" s="1"/>
  <c r="AJ155" i="1"/>
  <c r="AK155" i="1" s="1"/>
  <c r="AJ325" i="1"/>
  <c r="AK325" i="1" s="1"/>
  <c r="AJ301" i="1"/>
  <c r="AK301" i="1" s="1"/>
  <c r="AJ172" i="1"/>
  <c r="AK172" i="1" s="1"/>
  <c r="AJ133" i="1"/>
  <c r="AK133" i="1" s="1"/>
  <c r="AJ276" i="1"/>
  <c r="AK276" i="1" s="1"/>
  <c r="AJ382" i="1"/>
  <c r="AK382" i="1" s="1"/>
  <c r="AJ380" i="1"/>
  <c r="AK380" i="1" s="1"/>
  <c r="AJ226" i="1"/>
  <c r="AK226" i="1" s="1"/>
  <c r="AJ105" i="1"/>
  <c r="AK105" i="1" s="1"/>
  <c r="AJ313" i="1"/>
  <c r="AK313" i="1" s="1"/>
  <c r="AJ261" i="1"/>
  <c r="AK261" i="1" s="1"/>
  <c r="AJ91" i="1"/>
  <c r="AK91" i="1" s="1"/>
  <c r="AJ208" i="1"/>
  <c r="AK208" i="1" s="1"/>
  <c r="AJ305" i="1"/>
  <c r="AK305" i="1" s="1"/>
  <c r="AJ247" i="1"/>
  <c r="AK247" i="1" s="1"/>
  <c r="AJ243" i="1"/>
  <c r="AK243" i="1" s="1"/>
  <c r="AJ228" i="1"/>
  <c r="AK228" i="1" s="1"/>
  <c r="AJ258" i="1"/>
  <c r="AK258" i="1" s="1"/>
  <c r="AJ237" i="1"/>
  <c r="AK237" i="1" s="1"/>
  <c r="AJ393" i="1"/>
  <c r="AK393" i="1" s="1"/>
  <c r="AJ302" i="1"/>
  <c r="AK302" i="1" s="1"/>
  <c r="AJ88" i="1"/>
  <c r="AK88" i="1" s="1"/>
  <c r="AJ94" i="1"/>
  <c r="AK94" i="1" s="1"/>
  <c r="AJ312" i="1"/>
  <c r="AK312" i="1" s="1"/>
  <c r="AJ345" i="1"/>
  <c r="AK345" i="1" s="1"/>
  <c r="AJ253" i="1"/>
  <c r="AK253" i="1" s="1"/>
  <c r="AJ391" i="1"/>
  <c r="AK391" i="1" s="1"/>
  <c r="AJ219" i="1"/>
  <c r="AK219" i="1" s="1"/>
  <c r="AJ163" i="1"/>
  <c r="AK163" i="1" s="1"/>
  <c r="AJ375" i="1"/>
  <c r="AJ92" i="1"/>
  <c r="AK92" i="1" s="1"/>
  <c r="AJ196" i="1"/>
  <c r="AK196" i="1" s="1"/>
  <c r="AJ405" i="1"/>
  <c r="AK405" i="1" s="1"/>
  <c r="AJ167" i="1"/>
  <c r="AK167" i="1" s="1"/>
  <c r="AJ207" i="1"/>
  <c r="AK207" i="1" s="1"/>
  <c r="AJ135" i="1"/>
  <c r="AK135" i="1" s="1"/>
  <c r="AJ248" i="1"/>
  <c r="AJ430" i="1"/>
  <c r="AK430" i="1" s="1"/>
  <c r="AJ188" i="1"/>
  <c r="AK188" i="1" s="1"/>
  <c r="AJ438" i="1"/>
  <c r="AK438" i="1" s="1"/>
  <c r="AJ388" i="1"/>
  <c r="AK388" i="1" s="1"/>
  <c r="AJ351" i="1"/>
  <c r="AK351" i="1" s="1"/>
  <c r="AJ378" i="1"/>
  <c r="AK378" i="1" s="1"/>
  <c r="AJ107" i="1"/>
  <c r="AK107" i="1" s="1"/>
  <c r="AJ130" i="1"/>
  <c r="AK130" i="1" s="1"/>
  <c r="AJ342" i="1"/>
  <c r="AJ114" i="1"/>
  <c r="AK114" i="1" s="1"/>
  <c r="AJ414" i="1"/>
  <c r="AK414" i="1" s="1"/>
  <c r="AJ271" i="1"/>
  <c r="AJ397" i="1"/>
  <c r="AJ89" i="1"/>
  <c r="AK89" i="1" s="1"/>
  <c r="AJ127" i="1"/>
  <c r="AK127" i="1" s="1"/>
  <c r="AH151" i="1"/>
  <c r="AI151" i="1" s="1"/>
  <c r="AM151" i="1"/>
  <c r="AH385" i="1"/>
  <c r="AI385" i="1" s="1"/>
  <c r="AM385" i="1"/>
  <c r="AH386" i="1"/>
  <c r="AI386" i="1" s="1"/>
  <c r="AM386" i="1"/>
  <c r="AH437" i="1"/>
  <c r="AI437" i="1" s="1"/>
  <c r="AM437" i="1"/>
  <c r="AH323" i="1"/>
  <c r="AI323" i="1" s="1"/>
  <c r="AM323" i="1"/>
  <c r="AH420" i="1"/>
  <c r="AI420" i="1" s="1"/>
  <c r="AM420" i="1"/>
  <c r="AH199" i="1"/>
  <c r="AI199" i="1" s="1"/>
  <c r="AM199" i="1"/>
  <c r="AH322" i="1"/>
  <c r="AI322" i="1" s="1"/>
  <c r="AM322" i="1"/>
  <c r="AH138" i="1"/>
  <c r="AI138" i="1" s="1"/>
  <c r="AM138" i="1"/>
  <c r="AH432" i="1"/>
  <c r="AI432" i="1" s="1"/>
  <c r="AM432" i="1"/>
  <c r="AH284" i="1"/>
  <c r="AI284" i="1" s="1"/>
  <c r="AM284" i="1"/>
  <c r="AH283" i="1"/>
  <c r="AI283" i="1" s="1"/>
  <c r="AM283" i="1"/>
  <c r="AH131" i="1"/>
  <c r="AI131" i="1" s="1"/>
  <c r="AM131" i="1"/>
  <c r="AH250" i="1"/>
  <c r="AI250" i="1" s="1"/>
  <c r="AM250" i="1"/>
  <c r="AH200" i="1"/>
  <c r="AI200" i="1" s="1"/>
  <c r="AM200" i="1"/>
  <c r="AH387" i="1"/>
  <c r="AM387" i="1"/>
  <c r="AH182" i="1"/>
  <c r="AI182" i="1" s="1"/>
  <c r="AM182" i="1"/>
  <c r="AJ317" i="1"/>
  <c r="AK317" i="1" s="1"/>
  <c r="AJ269" i="1"/>
  <c r="AK269" i="1" s="1"/>
  <c r="AJ304" i="1"/>
  <c r="AK304" i="1" s="1"/>
  <c r="AJ85" i="1"/>
  <c r="AJ335" i="1"/>
  <c r="AK335" i="1" s="1"/>
  <c r="AH216" i="1"/>
  <c r="AI216" i="1" s="1"/>
  <c r="AM216" i="1"/>
  <c r="AH268" i="1"/>
  <c r="AM268" i="1"/>
  <c r="AH225" i="1"/>
  <c r="AI225" i="1" s="1"/>
  <c r="AM225" i="1"/>
  <c r="AH168" i="1"/>
  <c r="AI168" i="1" s="1"/>
  <c r="AM168" i="1"/>
  <c r="AH203" i="1"/>
  <c r="AI203" i="1" s="1"/>
  <c r="AM203" i="1"/>
  <c r="AH309" i="1"/>
  <c r="AI309" i="1" s="1"/>
  <c r="AM309" i="1"/>
  <c r="AH422" i="1"/>
  <c r="AI422" i="1" s="1"/>
  <c r="AM422" i="1"/>
  <c r="AH178" i="1"/>
  <c r="AI178" i="1" s="1"/>
  <c r="AM178" i="1"/>
  <c r="AH209" i="1"/>
  <c r="AI209" i="1" s="1"/>
  <c r="AM209" i="1"/>
  <c r="AH343" i="1"/>
  <c r="AI343" i="1" s="1"/>
  <c r="AM343" i="1"/>
  <c r="AH324" i="1"/>
  <c r="AI324" i="1" s="1"/>
  <c r="AM324" i="1"/>
  <c r="AH359" i="1"/>
  <c r="AI359" i="1" s="1"/>
  <c r="AM359" i="1"/>
  <c r="AH221" i="1"/>
  <c r="AI221" i="1" s="1"/>
  <c r="AM221" i="1"/>
  <c r="AH157" i="1"/>
  <c r="AM157" i="1"/>
  <c r="AH177" i="1"/>
  <c r="AI177" i="1" s="1"/>
  <c r="AM177" i="1"/>
  <c r="AH79" i="1"/>
  <c r="AI79" i="1" s="1"/>
  <c r="AM79" i="1"/>
  <c r="AH242" i="1"/>
  <c r="AI242" i="1" s="1"/>
  <c r="AM242" i="1"/>
  <c r="AH235" i="1"/>
  <c r="AI235" i="1" s="1"/>
  <c r="AM235" i="1"/>
  <c r="AH334" i="1"/>
  <c r="AI334" i="1" s="1"/>
  <c r="AM334" i="1"/>
  <c r="AH102" i="1"/>
  <c r="AI102" i="1" s="1"/>
  <c r="AM102" i="1"/>
  <c r="AH213" i="1"/>
  <c r="AM213" i="1"/>
  <c r="AH328" i="1"/>
  <c r="AM328" i="1"/>
  <c r="AH197" i="1"/>
  <c r="AI197" i="1" s="1"/>
  <c r="AM197" i="1"/>
  <c r="AH370" i="1"/>
  <c r="AI370" i="1" s="1"/>
  <c r="AM370" i="1"/>
  <c r="AH101" i="1"/>
  <c r="AI101" i="1" s="1"/>
  <c r="AM101" i="1"/>
  <c r="AH198" i="1"/>
  <c r="AI198" i="1" s="1"/>
  <c r="AM198" i="1"/>
  <c r="AH139" i="1"/>
  <c r="AI139" i="1" s="1"/>
  <c r="AM139" i="1"/>
  <c r="AH121" i="1"/>
  <c r="AI121" i="1" s="1"/>
  <c r="AM121" i="1"/>
  <c r="AH263" i="1"/>
  <c r="AM263" i="1"/>
  <c r="AH347" i="1"/>
  <c r="AI347" i="1" s="1"/>
  <c r="AM347" i="1"/>
  <c r="AH147" i="1"/>
  <c r="AI147" i="1" s="1"/>
  <c r="AM147" i="1"/>
  <c r="AJ149" i="1"/>
  <c r="AK149" i="1" s="1"/>
  <c r="AJ184" i="1"/>
  <c r="AK184" i="1" s="1"/>
  <c r="AJ146" i="1"/>
  <c r="AK146" i="1" s="1"/>
  <c r="AJ289" i="1"/>
  <c r="AK289" i="1" s="1"/>
  <c r="AJ411" i="1"/>
  <c r="AK411" i="1" s="1"/>
  <c r="AH427" i="1"/>
  <c r="AI427" i="1" s="1"/>
  <c r="AM427" i="1"/>
  <c r="AH281" i="1"/>
  <c r="AI281" i="1" s="1"/>
  <c r="AM281" i="1"/>
  <c r="AH154" i="1"/>
  <c r="AI154" i="1" s="1"/>
  <c r="AM154" i="1"/>
  <c r="AH361" i="1"/>
  <c r="AM361" i="1"/>
  <c r="AH374" i="1"/>
  <c r="AI374" i="1" s="1"/>
  <c r="AM374" i="1"/>
  <c r="AH218" i="1"/>
  <c r="AI218" i="1" s="1"/>
  <c r="AM218" i="1"/>
  <c r="AH246" i="1"/>
  <c r="AI246" i="1" s="1"/>
  <c r="AM246" i="1"/>
  <c r="AH201" i="1"/>
  <c r="AI201" i="1" s="1"/>
  <c r="AM201" i="1"/>
  <c r="AH137" i="1"/>
  <c r="AI137" i="1" s="1"/>
  <c r="AM137" i="1"/>
  <c r="AH362" i="1"/>
  <c r="AI362" i="1" s="1"/>
  <c r="AM362" i="1"/>
  <c r="AH439" i="1"/>
  <c r="AI439" i="1" s="1"/>
  <c r="AM439" i="1"/>
  <c r="AH210" i="1"/>
  <c r="AM210" i="1"/>
  <c r="AH252" i="1"/>
  <c r="AI252" i="1" s="1"/>
  <c r="AM252" i="1"/>
  <c r="AH97" i="1"/>
  <c r="AI97" i="1" s="1"/>
  <c r="AM97" i="1"/>
  <c r="AH318" i="1"/>
  <c r="AI318" i="1" s="1"/>
  <c r="AM318" i="1"/>
  <c r="AH260" i="1"/>
  <c r="AI260" i="1" s="1"/>
  <c r="AM260" i="1"/>
  <c r="AH202" i="1"/>
  <c r="AI202" i="1" s="1"/>
  <c r="AJ275" i="1"/>
  <c r="AK275" i="1" s="1"/>
  <c r="AJ120" i="1"/>
  <c r="AK120" i="1" s="1"/>
  <c r="AJ356" i="1"/>
  <c r="AK356" i="1" s="1"/>
  <c r="AJ329" i="1"/>
  <c r="AK329" i="1" s="1"/>
  <c r="AJ287" i="1"/>
  <c r="AK287" i="1" s="1"/>
  <c r="AJ349" i="1"/>
  <c r="AJ244" i="1"/>
  <c r="AK244" i="1" s="1"/>
  <c r="AJ404" i="1"/>
  <c r="AK404" i="1" s="1"/>
  <c r="AJ264" i="1"/>
  <c r="AK264" i="1" s="1"/>
  <c r="AJ288" i="1"/>
  <c r="AJ316" i="1"/>
  <c r="AK316" i="1" s="1"/>
  <c r="AJ383" i="1"/>
  <c r="AK383" i="1" s="1"/>
  <c r="AJ223" i="1"/>
  <c r="AK223" i="1" s="1"/>
  <c r="AJ185" i="1"/>
  <c r="AJ110" i="1"/>
  <c r="AK110" i="1" s="1"/>
  <c r="AJ231" i="1"/>
  <c r="AK231" i="1" s="1"/>
  <c r="AJ193" i="1"/>
  <c r="AK193" i="1" s="1"/>
  <c r="AJ78" i="1"/>
  <c r="AK78" i="1" s="1"/>
  <c r="AJ398" i="1"/>
  <c r="AK398" i="1" s="1"/>
  <c r="AJ395" i="1"/>
  <c r="AK395" i="1" s="1"/>
  <c r="AJ132" i="1"/>
  <c r="AJ245" i="1"/>
  <c r="AK245" i="1" s="1"/>
  <c r="AJ373" i="1"/>
  <c r="AJ417" i="1"/>
  <c r="AJ330" i="1"/>
  <c r="AK330" i="1" s="1"/>
  <c r="AJ159" i="1"/>
  <c r="AK159" i="1" s="1"/>
  <c r="AJ249" i="1"/>
  <c r="AJ265" i="1"/>
  <c r="AK265" i="1" s="1"/>
  <c r="AJ251" i="1"/>
  <c r="AK251" i="1" s="1"/>
  <c r="AJ267" i="1"/>
  <c r="AK267" i="1" s="1"/>
  <c r="AJ311" i="1"/>
  <c r="AK311" i="1" s="1"/>
  <c r="AJ143" i="1"/>
  <c r="AK143" i="1" s="1"/>
  <c r="AJ299" i="1"/>
  <c r="AJ390" i="1"/>
  <c r="AK390" i="1" s="1"/>
  <c r="AJ367" i="1"/>
  <c r="AJ162" i="1"/>
  <c r="AK162" i="1" s="1"/>
  <c r="AJ331" i="1"/>
  <c r="AJ440" i="1"/>
  <c r="AK440" i="1" s="1"/>
  <c r="AJ86" i="1"/>
  <c r="AK86" i="1" s="1"/>
  <c r="AJ254" i="1"/>
  <c r="AJ259" i="1"/>
  <c r="AJ394" i="1"/>
  <c r="AK394" i="1" s="1"/>
  <c r="AJ292" i="1"/>
  <c r="AK292" i="1" s="1"/>
  <c r="AJ180" i="1"/>
  <c r="AK180" i="1" s="1"/>
  <c r="AJ413" i="1"/>
  <c r="AK413" i="1" s="1"/>
  <c r="AJ358" i="1"/>
  <c r="AK358" i="1" s="1"/>
  <c r="AJ217" i="1"/>
  <c r="AJ194" i="1"/>
  <c r="AK194" i="1" s="1"/>
  <c r="AJ399" i="1"/>
  <c r="AK399" i="1" s="1"/>
  <c r="AJ353" i="1"/>
  <c r="AK353" i="1" s="1"/>
  <c r="AJ181" i="1"/>
  <c r="AK181" i="1" s="1"/>
  <c r="AJ165" i="1"/>
  <c r="AK165" i="1" s="1"/>
  <c r="AL310" i="1" l="1"/>
  <c r="AW310" i="1" s="1"/>
  <c r="AV310" i="1"/>
  <c r="AL285" i="1"/>
  <c r="AW285" i="1" s="1"/>
  <c r="AV285" i="1"/>
  <c r="AJ171" i="1"/>
  <c r="AK211" i="1"/>
  <c r="AV211" i="1" s="1"/>
  <c r="AK176" i="1"/>
  <c r="AV176" i="1" s="1"/>
  <c r="AK217" i="1"/>
  <c r="AV217" i="1" s="1"/>
  <c r="AK128" i="1"/>
  <c r="AL128" i="1" s="1"/>
  <c r="AW128" i="1" s="1"/>
  <c r="AI157" i="1"/>
  <c r="AJ157" i="1" s="1"/>
  <c r="AK367" i="1"/>
  <c r="AV367" i="1" s="1"/>
  <c r="AK230" i="1"/>
  <c r="AV230" i="1" s="1"/>
  <c r="AK99" i="1"/>
  <c r="AV99" i="1" s="1"/>
  <c r="AK373" i="1"/>
  <c r="AV373" i="1" s="1"/>
  <c r="AK204" i="1"/>
  <c r="AV204" i="1" s="1"/>
  <c r="AK408" i="1"/>
  <c r="AV408" i="1" s="1"/>
  <c r="AK331" i="1"/>
  <c r="AV331" i="1" s="1"/>
  <c r="AK342" i="1"/>
  <c r="AV342" i="1" s="1"/>
  <c r="AK288" i="1"/>
  <c r="AV288" i="1" s="1"/>
  <c r="AK84" i="1"/>
  <c r="AV84" i="1" s="1"/>
  <c r="AK365" i="1"/>
  <c r="AV365" i="1" s="1"/>
  <c r="AK191" i="1"/>
  <c r="AV191" i="1" s="1"/>
  <c r="AV159" i="1"/>
  <c r="AJ201" i="1"/>
  <c r="AK201" i="1" s="1"/>
  <c r="AV201" i="1" s="1"/>
  <c r="AJ281" i="1"/>
  <c r="AK281" i="1" s="1"/>
  <c r="AV281" i="1" s="1"/>
  <c r="AV304" i="1"/>
  <c r="AV296" i="1"/>
  <c r="AV189" i="1"/>
  <c r="AV256" i="1"/>
  <c r="AV426" i="1"/>
  <c r="AV355" i="1"/>
  <c r="AV77" i="1"/>
  <c r="AV148" i="1"/>
  <c r="AK418" i="1"/>
  <c r="AV418" i="1" s="1"/>
  <c r="AJ142" i="1"/>
  <c r="AK297" i="1"/>
  <c r="AV297" i="1" s="1"/>
  <c r="AK291" i="1"/>
  <c r="AV291" i="1" s="1"/>
  <c r="AK129" i="1"/>
  <c r="AV129" i="1" s="1"/>
  <c r="AJ240" i="1"/>
  <c r="AJ255" i="1"/>
  <c r="AK255" i="1" s="1"/>
  <c r="AJ239" i="1"/>
  <c r="AK239" i="1" s="1"/>
  <c r="AJ396" i="1"/>
  <c r="AK396" i="1" s="1"/>
  <c r="AK410" i="1"/>
  <c r="AV410" i="1" s="1"/>
  <c r="AK366" i="1"/>
  <c r="AV366" i="1" s="1"/>
  <c r="AK337" i="1"/>
  <c r="AV337" i="1" s="1"/>
  <c r="AK363" i="1"/>
  <c r="AL363" i="1" s="1"/>
  <c r="AW363" i="1" s="1"/>
  <c r="AK254" i="1"/>
  <c r="AV254" i="1" s="1"/>
  <c r="AK336" i="1"/>
  <c r="AV336" i="1" s="1"/>
  <c r="AK401" i="1"/>
  <c r="AV401" i="1" s="1"/>
  <c r="AK248" i="1"/>
  <c r="AV248" i="1" s="1"/>
  <c r="AK85" i="1"/>
  <c r="AV85" i="1" s="1"/>
  <c r="AK249" i="1"/>
  <c r="AV249" i="1" s="1"/>
  <c r="AK389" i="1"/>
  <c r="AV389" i="1" s="1"/>
  <c r="AK409" i="1"/>
  <c r="AV409" i="1" s="1"/>
  <c r="AK271" i="1"/>
  <c r="AV271" i="1" s="1"/>
  <c r="AK282" i="1"/>
  <c r="AV282" i="1" s="1"/>
  <c r="AV162" i="1"/>
  <c r="AJ147" i="1"/>
  <c r="AK147" i="1" s="1"/>
  <c r="AV147" i="1" s="1"/>
  <c r="AV269" i="1"/>
  <c r="AV414" i="1"/>
  <c r="AV332" i="1"/>
  <c r="AV90" i="1"/>
  <c r="AV357" i="1"/>
  <c r="AV369" i="1"/>
  <c r="AV412" i="1"/>
  <c r="AV339" i="1"/>
  <c r="AV100" i="1"/>
  <c r="AV364" i="1"/>
  <c r="AX364" i="1" s="1"/>
  <c r="AY364" i="1" s="1"/>
  <c r="AV273" i="1"/>
  <c r="AV156" i="1"/>
  <c r="AV106" i="1"/>
  <c r="AV421" i="1"/>
  <c r="AV300" i="1"/>
  <c r="AV241" i="1"/>
  <c r="AV122" i="1"/>
  <c r="AV166" i="1"/>
  <c r="AV419" i="1"/>
  <c r="AK195" i="1"/>
  <c r="AV195" i="1" s="1"/>
  <c r="AK126" i="1"/>
  <c r="AV126" i="1" s="1"/>
  <c r="AJ307" i="1"/>
  <c r="AK307" i="1" s="1"/>
  <c r="AK236" i="1"/>
  <c r="AV236" i="1" s="1"/>
  <c r="AK400" i="1"/>
  <c r="AL400" i="1" s="1"/>
  <c r="AW400" i="1" s="1"/>
  <c r="AJ140" i="1"/>
  <c r="AK140" i="1" s="1"/>
  <c r="AK215" i="1"/>
  <c r="AV215" i="1" s="1"/>
  <c r="AK117" i="1"/>
  <c r="AV117" i="1" s="1"/>
  <c r="AJ344" i="1"/>
  <c r="AK344" i="1" s="1"/>
  <c r="AJ431" i="1"/>
  <c r="AK431" i="1" s="1"/>
  <c r="AI328" i="1"/>
  <c r="AK272" i="1"/>
  <c r="AV272" i="1" s="1"/>
  <c r="AK153" i="1"/>
  <c r="AV153" i="1" s="1"/>
  <c r="AK321" i="1"/>
  <c r="AV321" i="1" s="1"/>
  <c r="AK348" i="1"/>
  <c r="AV348" i="1" s="1"/>
  <c r="AK220" i="1"/>
  <c r="AV220" i="1" s="1"/>
  <c r="AK96" i="1"/>
  <c r="AV96" i="1" s="1"/>
  <c r="AK299" i="1"/>
  <c r="AV299" i="1" s="1"/>
  <c r="AK80" i="1"/>
  <c r="AV80" i="1" s="1"/>
  <c r="AK278" i="1"/>
  <c r="AV278" i="1" s="1"/>
  <c r="AK392" i="1"/>
  <c r="AV392" i="1" s="1"/>
  <c r="AK274" i="1"/>
  <c r="AV274" i="1" s="1"/>
  <c r="AK104" i="1"/>
  <c r="AV104" i="1" s="1"/>
  <c r="AK87" i="1"/>
  <c r="AL87" i="1" s="1"/>
  <c r="AW87" i="1" s="1"/>
  <c r="AK415" i="1"/>
  <c r="AV415" i="1" s="1"/>
  <c r="AK214" i="1"/>
  <c r="AV214" i="1" s="1"/>
  <c r="AK341" i="1"/>
  <c r="AV341" i="1" s="1"/>
  <c r="AK169" i="1"/>
  <c r="AV169" i="1" s="1"/>
  <c r="AK428" i="1"/>
  <c r="AV428" i="1" s="1"/>
  <c r="AK150" i="1"/>
  <c r="AV150" i="1" s="1"/>
  <c r="AK234" i="1"/>
  <c r="AV234" i="1" s="1"/>
  <c r="AK375" i="1"/>
  <c r="AV375" i="1" s="1"/>
  <c r="AK326" i="1"/>
  <c r="AV326" i="1" s="1"/>
  <c r="AK161" i="1"/>
  <c r="AV161" i="1" s="1"/>
  <c r="AK417" i="1"/>
  <c r="AV417" i="1" s="1"/>
  <c r="AK192" i="1"/>
  <c r="AV192" i="1" s="1"/>
  <c r="AK406" i="1"/>
  <c r="AV406" i="1" s="1"/>
  <c r="AK315" i="1"/>
  <c r="AV315" i="1" s="1"/>
  <c r="AK175" i="1"/>
  <c r="AV175" i="1" s="1"/>
  <c r="AI210" i="1"/>
  <c r="AI361" i="1"/>
  <c r="AV78" i="1"/>
  <c r="AV316" i="1"/>
  <c r="AJ439" i="1"/>
  <c r="AK439" i="1" s="1"/>
  <c r="AV439" i="1" s="1"/>
  <c r="AJ246" i="1"/>
  <c r="AK246" i="1" s="1"/>
  <c r="AV246" i="1" s="1"/>
  <c r="AJ374" i="1"/>
  <c r="AK374" i="1" s="1"/>
  <c r="AL374" i="1" s="1"/>
  <c r="AW374" i="1" s="1"/>
  <c r="AV335" i="1"/>
  <c r="AV89" i="1"/>
  <c r="AV380" i="1"/>
  <c r="AV377" i="1"/>
  <c r="AV338" i="1"/>
  <c r="AV108" i="1"/>
  <c r="AL93" i="1"/>
  <c r="AW93" i="1" s="1"/>
  <c r="AV144" i="1"/>
  <c r="AV174" i="1"/>
  <c r="AV293" i="1"/>
  <c r="AV113" i="1"/>
  <c r="AV372" i="1"/>
  <c r="AV407" i="1"/>
  <c r="AV124" i="1"/>
  <c r="AV319" i="1"/>
  <c r="AV314" i="1"/>
  <c r="AV327" i="1"/>
  <c r="AV109" i="1"/>
  <c r="AV290" i="1"/>
  <c r="AV306" i="1"/>
  <c r="AV145" i="1"/>
  <c r="AV352" i="1"/>
  <c r="AV170" i="1"/>
  <c r="AK403" i="1"/>
  <c r="AV403" i="1" s="1"/>
  <c r="AK434" i="1"/>
  <c r="AV434" i="1" s="1"/>
  <c r="AK360" i="1"/>
  <c r="AV360" i="1" s="1"/>
  <c r="AK232" i="1"/>
  <c r="AV232" i="1" s="1"/>
  <c r="AK436" i="1"/>
  <c r="AV436" i="1" s="1"/>
  <c r="AK441" i="1"/>
  <c r="AV441" i="1" s="1"/>
  <c r="AK433" i="1"/>
  <c r="AK233" i="1"/>
  <c r="AL233" i="1" s="1"/>
  <c r="AW233" i="1" s="1"/>
  <c r="AK371" i="1"/>
  <c r="AV371" i="1" s="1"/>
  <c r="AJ423" i="1"/>
  <c r="AK423" i="1" s="1"/>
  <c r="AJ320" i="1"/>
  <c r="AK320" i="1" s="1"/>
  <c r="AK115" i="1"/>
  <c r="AV115" i="1" s="1"/>
  <c r="AI263" i="1"/>
  <c r="AI213" i="1"/>
  <c r="AJ213" i="1" s="1"/>
  <c r="AI268" i="1"/>
  <c r="AK340" i="1"/>
  <c r="AL340" i="1" s="1"/>
  <c r="AW340" i="1" s="1"/>
  <c r="AK116" i="1"/>
  <c r="AV116" i="1" s="1"/>
  <c r="AK187" i="1"/>
  <c r="AV187" i="1" s="1"/>
  <c r="AK111" i="1"/>
  <c r="AV111" i="1" s="1"/>
  <c r="AK303" i="1"/>
  <c r="AV303" i="1" s="1"/>
  <c r="AK397" i="1"/>
  <c r="AV397" i="1" s="1"/>
  <c r="AK186" i="1"/>
  <c r="AV186" i="1" s="1"/>
  <c r="AK346" i="1"/>
  <c r="AV346" i="1" s="1"/>
  <c r="AK95" i="1"/>
  <c r="AV95" i="1" s="1"/>
  <c r="AK402" i="1"/>
  <c r="AV402" i="1" s="1"/>
  <c r="AK381" i="1"/>
  <c r="AV381" i="1" s="1"/>
  <c r="AK277" i="1"/>
  <c r="AV277" i="1" s="1"/>
  <c r="AK416" i="1"/>
  <c r="AL416" i="1" s="1"/>
  <c r="AW416" i="1" s="1"/>
  <c r="AK259" i="1"/>
  <c r="AV259" i="1" s="1"/>
  <c r="AI387" i="1"/>
  <c r="AK141" i="1"/>
  <c r="AV141" i="1" s="1"/>
  <c r="AK82" i="1"/>
  <c r="AV82" i="1" s="1"/>
  <c r="AK238" i="1"/>
  <c r="AV238" i="1" s="1"/>
  <c r="AK435" i="1"/>
  <c r="AV435" i="1" s="1"/>
  <c r="AK119" i="1"/>
  <c r="AV119" i="1" s="1"/>
  <c r="AK294" i="1"/>
  <c r="AV294" i="1" s="1"/>
  <c r="AK425" i="1"/>
  <c r="AV425" i="1" s="1"/>
  <c r="AK270" i="1"/>
  <c r="AV270" i="1" s="1"/>
  <c r="AK118" i="1"/>
  <c r="AV118" i="1" s="1"/>
  <c r="AK81" i="1"/>
  <c r="AV81" i="1" s="1"/>
  <c r="AK206" i="1"/>
  <c r="AV206" i="1" s="1"/>
  <c r="AK134" i="1"/>
  <c r="AV134" i="1" s="1"/>
  <c r="AK132" i="1"/>
  <c r="AV132" i="1" s="1"/>
  <c r="AK185" i="1"/>
  <c r="AV185" i="1" s="1"/>
  <c r="AK333" i="1"/>
  <c r="AV333" i="1" s="1"/>
  <c r="AK349" i="1"/>
  <c r="AV349" i="1" s="1"/>
  <c r="AL170" i="1"/>
  <c r="AW170" i="1" s="1"/>
  <c r="AL346" i="1"/>
  <c r="AW346" i="1" s="1"/>
  <c r="AG69" i="1"/>
  <c r="AG70" i="1" s="1"/>
  <c r="AG72" i="1" s="1"/>
  <c r="AL148" i="1"/>
  <c r="AW148" i="1" s="1"/>
  <c r="AX148" i="1" s="1"/>
  <c r="AY148" i="1" s="1"/>
  <c r="BA148" i="1" s="1"/>
  <c r="BB148" i="1" s="1"/>
  <c r="AV262" i="1"/>
  <c r="AX262" i="1" s="1"/>
  <c r="AY262" i="1" s="1"/>
  <c r="BA262" i="1" s="1"/>
  <c r="BB262" i="1" s="1"/>
  <c r="AL419" i="1"/>
  <c r="AW419" i="1" s="1"/>
  <c r="AX419" i="1" s="1"/>
  <c r="AY419" i="1" s="1"/>
  <c r="BA419" i="1" s="1"/>
  <c r="BB419" i="1" s="1"/>
  <c r="AL224" i="1"/>
  <c r="AW224" i="1" s="1"/>
  <c r="AX224" i="1" s="1"/>
  <c r="AY224" i="1" s="1"/>
  <c r="BA224" i="1" s="1"/>
  <c r="BB224" i="1" s="1"/>
  <c r="AL296" i="1"/>
  <c r="AW296" i="1" s="1"/>
  <c r="AL337" i="1"/>
  <c r="AW337" i="1" s="1"/>
  <c r="AL277" i="1"/>
  <c r="AW277" i="1" s="1"/>
  <c r="AV179" i="1"/>
  <c r="AX179" i="1" s="1"/>
  <c r="AY179" i="1" s="1"/>
  <c r="BA179" i="1" s="1"/>
  <c r="BB179" i="1" s="1"/>
  <c r="AJ151" i="1"/>
  <c r="AL166" i="1"/>
  <c r="AW166" i="1" s="1"/>
  <c r="AL96" i="1"/>
  <c r="AW96" i="1" s="1"/>
  <c r="AL364" i="1"/>
  <c r="AW364" i="1" s="1"/>
  <c r="AL352" i="1"/>
  <c r="AW352" i="1" s="1"/>
  <c r="AX352" i="1" s="1"/>
  <c r="AY352" i="1" s="1"/>
  <c r="BA352" i="1" s="1"/>
  <c r="BB352" i="1" s="1"/>
  <c r="AL145" i="1"/>
  <c r="AW145" i="1" s="1"/>
  <c r="AL113" i="1"/>
  <c r="AW113" i="1" s="1"/>
  <c r="AL401" i="1"/>
  <c r="AW401" i="1" s="1"/>
  <c r="AL144" i="1"/>
  <c r="AW144" i="1" s="1"/>
  <c r="AL108" i="1"/>
  <c r="AW108" i="1" s="1"/>
  <c r="AX108" i="1" s="1"/>
  <c r="AY108" i="1" s="1"/>
  <c r="BA108" i="1" s="1"/>
  <c r="BB108" i="1" s="1"/>
  <c r="AL306" i="1"/>
  <c r="AW306" i="1" s="1"/>
  <c r="AL290" i="1"/>
  <c r="AW290" i="1" s="1"/>
  <c r="AL77" i="1"/>
  <c r="AW77" i="1" s="1"/>
  <c r="AJ79" i="1"/>
  <c r="AK79" i="1" s="1"/>
  <c r="AJ420" i="1"/>
  <c r="AK420" i="1" s="1"/>
  <c r="AL339" i="1"/>
  <c r="AW339" i="1" s="1"/>
  <c r="AL377" i="1"/>
  <c r="AW377" i="1" s="1"/>
  <c r="AL357" i="1"/>
  <c r="AW357" i="1" s="1"/>
  <c r="AL220" i="1"/>
  <c r="AW220" i="1" s="1"/>
  <c r="AL314" i="1"/>
  <c r="AW314" i="1" s="1"/>
  <c r="AL119" i="1"/>
  <c r="AW119" i="1" s="1"/>
  <c r="AL174" i="1"/>
  <c r="AW174" i="1" s="1"/>
  <c r="AL100" i="1"/>
  <c r="AW100" i="1" s="1"/>
  <c r="AV93" i="1"/>
  <c r="AL332" i="1"/>
  <c r="AW332" i="1" s="1"/>
  <c r="AX332" i="1" s="1"/>
  <c r="AY332" i="1" s="1"/>
  <c r="BA332" i="1" s="1"/>
  <c r="BB332" i="1" s="1"/>
  <c r="AL241" i="1"/>
  <c r="AW241" i="1" s="1"/>
  <c r="AL412" i="1"/>
  <c r="AW412" i="1" s="1"/>
  <c r="AX412" i="1" s="1"/>
  <c r="AY412" i="1" s="1"/>
  <c r="AL338" i="1"/>
  <c r="AW338" i="1" s="1"/>
  <c r="AL124" i="1"/>
  <c r="AW124" i="1" s="1"/>
  <c r="AX124" i="1" s="1"/>
  <c r="AY124" i="1" s="1"/>
  <c r="BA124" i="1" s="1"/>
  <c r="BB124" i="1" s="1"/>
  <c r="AL293" i="1"/>
  <c r="AW293" i="1" s="1"/>
  <c r="AX293" i="1" s="1"/>
  <c r="AY293" i="1" s="1"/>
  <c r="BA293" i="1" s="1"/>
  <c r="BB293" i="1" s="1"/>
  <c r="AJ343" i="1"/>
  <c r="AJ168" i="1"/>
  <c r="AL273" i="1"/>
  <c r="AW273" i="1" s="1"/>
  <c r="AX273" i="1" s="1"/>
  <c r="AY273" i="1" s="1"/>
  <c r="BA273" i="1" s="1"/>
  <c r="BB273" i="1" s="1"/>
  <c r="AL300" i="1"/>
  <c r="AW300" i="1" s="1"/>
  <c r="AX300" i="1" s="1"/>
  <c r="AY300" i="1" s="1"/>
  <c r="BA300" i="1" s="1"/>
  <c r="BB300" i="1" s="1"/>
  <c r="AL327" i="1"/>
  <c r="AW327" i="1" s="1"/>
  <c r="AJ250" i="1"/>
  <c r="AJ283" i="1"/>
  <c r="AK283" i="1" s="1"/>
  <c r="AL372" i="1"/>
  <c r="AW372" i="1" s="1"/>
  <c r="AJ370" i="1"/>
  <c r="AJ102" i="1"/>
  <c r="AJ309" i="1"/>
  <c r="AK309" i="1" s="1"/>
  <c r="AJ359" i="1"/>
  <c r="AJ432" i="1"/>
  <c r="AL99" i="1"/>
  <c r="AW99" i="1" s="1"/>
  <c r="AJ362" i="1"/>
  <c r="AK362" i="1" s="1"/>
  <c r="AL355" i="1"/>
  <c r="AW355" i="1" s="1"/>
  <c r="AL426" i="1"/>
  <c r="AW426" i="1" s="1"/>
  <c r="AL141" i="1"/>
  <c r="AW141" i="1" s="1"/>
  <c r="AJ197" i="1"/>
  <c r="AL272" i="1"/>
  <c r="AW272" i="1" s="1"/>
  <c r="AJ199" i="1"/>
  <c r="AJ284" i="1"/>
  <c r="AL335" i="1"/>
  <c r="AW335" i="1" s="1"/>
  <c r="AJ138" i="1"/>
  <c r="AK138" i="1" s="1"/>
  <c r="AJ131" i="1"/>
  <c r="AJ386" i="1"/>
  <c r="AK386" i="1" s="1"/>
  <c r="AL169" i="1"/>
  <c r="AW169" i="1" s="1"/>
  <c r="AJ203" i="1"/>
  <c r="AL365" i="1"/>
  <c r="AW365" i="1" s="1"/>
  <c r="AL118" i="1"/>
  <c r="AW118" i="1" s="1"/>
  <c r="AL192" i="1"/>
  <c r="AW192" i="1" s="1"/>
  <c r="AL389" i="1"/>
  <c r="AW389" i="1" s="1"/>
  <c r="AL409" i="1"/>
  <c r="AW409" i="1" s="1"/>
  <c r="AH69" i="1"/>
  <c r="AH70" i="1" s="1"/>
  <c r="AH68" i="1" s="1"/>
  <c r="AJ242" i="1"/>
  <c r="AK242" i="1" s="1"/>
  <c r="AJ221" i="1"/>
  <c r="AV98" i="1"/>
  <c r="AL98" i="1"/>
  <c r="AW98" i="1" s="1"/>
  <c r="AL103" i="1"/>
  <c r="AW103" i="1" s="1"/>
  <c r="AV103" i="1"/>
  <c r="AV123" i="1"/>
  <c r="AL123" i="1"/>
  <c r="AW123" i="1" s="1"/>
  <c r="AV280" i="1"/>
  <c r="AL280" i="1"/>
  <c r="AW280" i="1" s="1"/>
  <c r="AJ121" i="1"/>
  <c r="AK121" i="1" s="1"/>
  <c r="AJ235" i="1"/>
  <c r="AK235" i="1" s="1"/>
  <c r="AL163" i="1"/>
  <c r="AW163" i="1" s="1"/>
  <c r="AV163" i="1"/>
  <c r="AV92" i="1"/>
  <c r="AV345" i="1"/>
  <c r="AV302" i="1"/>
  <c r="AV196" i="1"/>
  <c r="AV312" i="1"/>
  <c r="AV393" i="1"/>
  <c r="AL94" i="1"/>
  <c r="AW94" i="1" s="1"/>
  <c r="AV94" i="1"/>
  <c r="AV219" i="1"/>
  <c r="AV88" i="1"/>
  <c r="AL269" i="1"/>
  <c r="AW269" i="1" s="1"/>
  <c r="AV172" i="1"/>
  <c r="AL379" i="1"/>
  <c r="AW379" i="1" s="1"/>
  <c r="AV379" i="1"/>
  <c r="AV305" i="1"/>
  <c r="AV382" i="1"/>
  <c r="AV208" i="1"/>
  <c r="AL313" i="1"/>
  <c r="AW313" i="1" s="1"/>
  <c r="AV313" i="1"/>
  <c r="AV276" i="1"/>
  <c r="AV325" i="1"/>
  <c r="AV229" i="1"/>
  <c r="AJ427" i="1"/>
  <c r="AJ324" i="1"/>
  <c r="AJ97" i="1"/>
  <c r="AV207" i="1"/>
  <c r="AJ218" i="1"/>
  <c r="AJ260" i="1"/>
  <c r="AJ334" i="1"/>
  <c r="AJ252" i="1"/>
  <c r="AK252" i="1" s="1"/>
  <c r="AJ139" i="1"/>
  <c r="AK139" i="1" s="1"/>
  <c r="AJ216" i="1"/>
  <c r="AJ385" i="1"/>
  <c r="AK385" i="1" s="1"/>
  <c r="AV107" i="1"/>
  <c r="AV351" i="1"/>
  <c r="AL135" i="1"/>
  <c r="AW135" i="1" s="1"/>
  <c r="AV253" i="1"/>
  <c r="AJ227" i="1"/>
  <c r="AJ350" i="1"/>
  <c r="AJ83" i="1"/>
  <c r="AK83" i="1" s="1"/>
  <c r="AJ308" i="1"/>
  <c r="AK308" i="1" s="1"/>
  <c r="AJ205" i="1"/>
  <c r="AJ112" i="1"/>
  <c r="AJ164" i="1"/>
  <c r="AK164" i="1" s="1"/>
  <c r="AJ183" i="1"/>
  <c r="AK183" i="1" s="1"/>
  <c r="AJ202" i="1"/>
  <c r="AK202" i="1" s="1"/>
  <c r="AV247" i="1"/>
  <c r="AV91" i="1"/>
  <c r="AV261" i="1"/>
  <c r="AV105" i="1"/>
  <c r="AV226" i="1"/>
  <c r="AV133" i="1"/>
  <c r="AV301" i="1"/>
  <c r="AV155" i="1"/>
  <c r="AV424" i="1"/>
  <c r="AV368" i="1"/>
  <c r="AV173" i="1"/>
  <c r="AV354" i="1"/>
  <c r="AJ279" i="1"/>
  <c r="AL384" i="1"/>
  <c r="AW384" i="1" s="1"/>
  <c r="AX384" i="1" s="1"/>
  <c r="AY384" i="1" s="1"/>
  <c r="AL257" i="1"/>
  <c r="AW257" i="1" s="1"/>
  <c r="AV257" i="1"/>
  <c r="AV275" i="1"/>
  <c r="AL275" i="1"/>
  <c r="AW275" i="1" s="1"/>
  <c r="AL407" i="1"/>
  <c r="AW407" i="1" s="1"/>
  <c r="AL189" i="1"/>
  <c r="AW189" i="1" s="1"/>
  <c r="AL360" i="1"/>
  <c r="AW360" i="1" s="1"/>
  <c r="AX360" i="1" s="1"/>
  <c r="AY360" i="1" s="1"/>
  <c r="AL375" i="1"/>
  <c r="AW375" i="1" s="1"/>
  <c r="AV244" i="1"/>
  <c r="AL244" i="1"/>
  <c r="AW244" i="1" s="1"/>
  <c r="AL117" i="1"/>
  <c r="AW117" i="1" s="1"/>
  <c r="AX117" i="1" s="1"/>
  <c r="AY117" i="1" s="1"/>
  <c r="AL304" i="1"/>
  <c r="AW304" i="1" s="1"/>
  <c r="AL380" i="1"/>
  <c r="AW380" i="1" s="1"/>
  <c r="AX380" i="1" s="1"/>
  <c r="AY380" i="1" s="1"/>
  <c r="AV264" i="1"/>
  <c r="AL264" i="1"/>
  <c r="AW264" i="1" s="1"/>
  <c r="AV120" i="1"/>
  <c r="AL120" i="1"/>
  <c r="AW120" i="1" s="1"/>
  <c r="AV383" i="1"/>
  <c r="AL383" i="1"/>
  <c r="AW383" i="1" s="1"/>
  <c r="AV356" i="1"/>
  <c r="AL356" i="1"/>
  <c r="AW356" i="1" s="1"/>
  <c r="AV245" i="1"/>
  <c r="AL245" i="1"/>
  <c r="AW245" i="1" s="1"/>
  <c r="AL411" i="1"/>
  <c r="AW411" i="1" s="1"/>
  <c r="AV411" i="1"/>
  <c r="AV404" i="1"/>
  <c r="AL222" i="1"/>
  <c r="AW222" i="1" s="1"/>
  <c r="AV222" i="1"/>
  <c r="AL289" i="1"/>
  <c r="AW289" i="1" s="1"/>
  <c r="AV289" i="1"/>
  <c r="AL159" i="1"/>
  <c r="AW159" i="1" s="1"/>
  <c r="AL122" i="1"/>
  <c r="AW122" i="1" s="1"/>
  <c r="AL406" i="1"/>
  <c r="AW406" i="1" s="1"/>
  <c r="AL331" i="1"/>
  <c r="AW331" i="1" s="1"/>
  <c r="AL236" i="1"/>
  <c r="AW236" i="1" s="1"/>
  <c r="AX236" i="1" s="1"/>
  <c r="AY236" i="1" s="1"/>
  <c r="BA236" i="1" s="1"/>
  <c r="BB236" i="1" s="1"/>
  <c r="AL90" i="1"/>
  <c r="AW90" i="1" s="1"/>
  <c r="AL152" i="1"/>
  <c r="AW152" i="1" s="1"/>
  <c r="AV152" i="1"/>
  <c r="AV114" i="1"/>
  <c r="AL114" i="1"/>
  <c r="AW114" i="1" s="1"/>
  <c r="AV160" i="1"/>
  <c r="AL160" i="1"/>
  <c r="AW160" i="1" s="1"/>
  <c r="AV265" i="1"/>
  <c r="AL265" i="1"/>
  <c r="AW265" i="1" s="1"/>
  <c r="AV353" i="1"/>
  <c r="AV266" i="1"/>
  <c r="AL266" i="1"/>
  <c r="AW266" i="1" s="1"/>
  <c r="AV158" i="1"/>
  <c r="AL158" i="1"/>
  <c r="AW158" i="1" s="1"/>
  <c r="AV127" i="1"/>
  <c r="AL127" i="1"/>
  <c r="AW127" i="1" s="1"/>
  <c r="AV251" i="1"/>
  <c r="AV165" i="1"/>
  <c r="AV433" i="1"/>
  <c r="AL433" i="1"/>
  <c r="AW433" i="1" s="1"/>
  <c r="AV298" i="1"/>
  <c r="AL298" i="1"/>
  <c r="AW298" i="1" s="1"/>
  <c r="AV317" i="1"/>
  <c r="AL317" i="1"/>
  <c r="AW317" i="1" s="1"/>
  <c r="AL136" i="1"/>
  <c r="AW136" i="1" s="1"/>
  <c r="AV136" i="1"/>
  <c r="AV180" i="1"/>
  <c r="AV194" i="1"/>
  <c r="AV376" i="1"/>
  <c r="AL376" i="1"/>
  <c r="AW376" i="1" s="1"/>
  <c r="AV181" i="1"/>
  <c r="AV125" i="1"/>
  <c r="AL125" i="1"/>
  <c r="AW125" i="1" s="1"/>
  <c r="AV143" i="1"/>
  <c r="AL162" i="1"/>
  <c r="AW162" i="1" s="1"/>
  <c r="AX162" i="1" s="1"/>
  <c r="AY162" i="1" s="1"/>
  <c r="AV390" i="1"/>
  <c r="AL89" i="1"/>
  <c r="AW89" i="1" s="1"/>
  <c r="AX89" i="1" s="1"/>
  <c r="AY89" i="1" s="1"/>
  <c r="AL414" i="1"/>
  <c r="AW414" i="1" s="1"/>
  <c r="AL146" i="1"/>
  <c r="AW146" i="1" s="1"/>
  <c r="AV146" i="1"/>
  <c r="AV212" i="1"/>
  <c r="AL212" i="1"/>
  <c r="AW212" i="1" s="1"/>
  <c r="AV295" i="1"/>
  <c r="AL295" i="1"/>
  <c r="AW295" i="1" s="1"/>
  <c r="AV399" i="1"/>
  <c r="AV394" i="1"/>
  <c r="AV413" i="1"/>
  <c r="AL190" i="1"/>
  <c r="AW190" i="1" s="1"/>
  <c r="AV190" i="1"/>
  <c r="AL156" i="1"/>
  <c r="AW156" i="1" s="1"/>
  <c r="AL132" i="1"/>
  <c r="AW132" i="1" s="1"/>
  <c r="AV311" i="1"/>
  <c r="AV267" i="1"/>
  <c r="AL319" i="1"/>
  <c r="AW319" i="1" s="1"/>
  <c r="AV193" i="1"/>
  <c r="AL369" i="1"/>
  <c r="AW369" i="1" s="1"/>
  <c r="AJ347" i="1"/>
  <c r="AK347" i="1" s="1"/>
  <c r="AL291" i="1"/>
  <c r="AW291" i="1" s="1"/>
  <c r="AX291" i="1" s="1"/>
  <c r="AY291" i="1" s="1"/>
  <c r="AJ225" i="1"/>
  <c r="AJ323" i="1"/>
  <c r="AK323" i="1" s="1"/>
  <c r="AV398" i="1"/>
  <c r="AV184" i="1"/>
  <c r="AL184" i="1"/>
  <c r="AW184" i="1" s="1"/>
  <c r="AJ182" i="1"/>
  <c r="AK182" i="1" s="1"/>
  <c r="AJ322" i="1"/>
  <c r="AV400" i="1"/>
  <c r="AL421" i="1"/>
  <c r="AW421" i="1" s="1"/>
  <c r="AL109" i="1"/>
  <c r="AW109" i="1" s="1"/>
  <c r="AX109" i="1" s="1"/>
  <c r="AY109" i="1" s="1"/>
  <c r="AL111" i="1"/>
  <c r="AW111" i="1" s="1"/>
  <c r="AL256" i="1"/>
  <c r="AW256" i="1" s="1"/>
  <c r="AX256" i="1" s="1"/>
  <c r="AY256" i="1" s="1"/>
  <c r="AL78" i="1"/>
  <c r="AW78" i="1" s="1"/>
  <c r="AL278" i="1"/>
  <c r="AW278" i="1" s="1"/>
  <c r="AL286" i="1"/>
  <c r="AW286" i="1" s="1"/>
  <c r="AX286" i="1" s="1"/>
  <c r="AY286" i="1" s="1"/>
  <c r="AL429" i="1"/>
  <c r="AW429" i="1" s="1"/>
  <c r="AX429" i="1" s="1"/>
  <c r="AY429" i="1" s="1"/>
  <c r="BA429" i="1" s="1"/>
  <c r="BB429" i="1" s="1"/>
  <c r="AL316" i="1"/>
  <c r="AW316" i="1" s="1"/>
  <c r="AJ198" i="1"/>
  <c r="AK198" i="1" s="1"/>
  <c r="AJ101" i="1"/>
  <c r="AK101" i="1" s="1"/>
  <c r="AJ422" i="1"/>
  <c r="AK422" i="1" s="1"/>
  <c r="AJ178" i="1"/>
  <c r="AK178" i="1" s="1"/>
  <c r="AV149" i="1"/>
  <c r="AL149" i="1"/>
  <c r="AW149" i="1" s="1"/>
  <c r="AV440" i="1"/>
  <c r="AL106" i="1"/>
  <c r="AW106" i="1" s="1"/>
  <c r="AV231" i="1"/>
  <c r="AV223" i="1"/>
  <c r="AJ200" i="1"/>
  <c r="AK200" i="1" s="1"/>
  <c r="AJ137" i="1"/>
  <c r="AK137" i="1" s="1"/>
  <c r="AJ437" i="1"/>
  <c r="AK437" i="1" s="1"/>
  <c r="AJ177" i="1"/>
  <c r="AK177" i="1" s="1"/>
  <c r="AJ209" i="1"/>
  <c r="AJ318" i="1"/>
  <c r="AK318" i="1" s="1"/>
  <c r="AJ154" i="1"/>
  <c r="AX310" i="1" l="1"/>
  <c r="AY310" i="1" s="1"/>
  <c r="BA310" i="1" s="1"/>
  <c r="BB310" i="1" s="1"/>
  <c r="AL392" i="1"/>
  <c r="AW392" i="1" s="1"/>
  <c r="AL248" i="1"/>
  <c r="AW248" i="1" s="1"/>
  <c r="AX248" i="1" s="1"/>
  <c r="AY248" i="1" s="1"/>
  <c r="BA248" i="1" s="1"/>
  <c r="BB248" i="1" s="1"/>
  <c r="AL342" i="1"/>
  <c r="AW342" i="1" s="1"/>
  <c r="AX342" i="1" s="1"/>
  <c r="AY342" i="1" s="1"/>
  <c r="BA342" i="1" s="1"/>
  <c r="BB342" i="1" s="1"/>
  <c r="AX156" i="1"/>
  <c r="AY156" i="1" s="1"/>
  <c r="BA156" i="1" s="1"/>
  <c r="BB156" i="1" s="1"/>
  <c r="AL418" i="1"/>
  <c r="AW418" i="1" s="1"/>
  <c r="AX418" i="1" s="1"/>
  <c r="AY418" i="1" s="1"/>
  <c r="BA418" i="1" s="1"/>
  <c r="BB418" i="1" s="1"/>
  <c r="AX339" i="1"/>
  <c r="AY339" i="1" s="1"/>
  <c r="BA339" i="1" s="1"/>
  <c r="BB339" i="1" s="1"/>
  <c r="AL185" i="1"/>
  <c r="AW185" i="1" s="1"/>
  <c r="AX185" i="1" s="1"/>
  <c r="AY185" i="1" s="1"/>
  <c r="BA185" i="1" s="1"/>
  <c r="BB185" i="1" s="1"/>
  <c r="AL373" i="1"/>
  <c r="AW373" i="1" s="1"/>
  <c r="AL191" i="1"/>
  <c r="AW191" i="1" s="1"/>
  <c r="AX191" i="1" s="1"/>
  <c r="AY191" i="1" s="1"/>
  <c r="BA191" i="1" s="1"/>
  <c r="BB191" i="1" s="1"/>
  <c r="AV416" i="1"/>
  <c r="AX416" i="1" s="1"/>
  <c r="AY416" i="1" s="1"/>
  <c r="BA416" i="1" s="1"/>
  <c r="BB416" i="1" s="1"/>
  <c r="AL415" i="1"/>
  <c r="AW415" i="1" s="1"/>
  <c r="AX415" i="1" s="1"/>
  <c r="AY415" i="1" s="1"/>
  <c r="BA415" i="1" s="1"/>
  <c r="BB415" i="1" s="1"/>
  <c r="AL211" i="1"/>
  <c r="AW211" i="1" s="1"/>
  <c r="AX211" i="1" s="1"/>
  <c r="AY211" i="1" s="1"/>
  <c r="BA211" i="1" s="1"/>
  <c r="BB211" i="1" s="1"/>
  <c r="AX319" i="1"/>
  <c r="AY319" i="1" s="1"/>
  <c r="BA319" i="1" s="1"/>
  <c r="BB319" i="1" s="1"/>
  <c r="AL195" i="1"/>
  <c r="AW195" i="1" s="1"/>
  <c r="AX195" i="1" s="1"/>
  <c r="AY195" i="1" s="1"/>
  <c r="BA195" i="1" s="1"/>
  <c r="BB195" i="1" s="1"/>
  <c r="AX426" i="1"/>
  <c r="AY426" i="1" s="1"/>
  <c r="BA426" i="1" s="1"/>
  <c r="BB426" i="1" s="1"/>
  <c r="AL326" i="1"/>
  <c r="AW326" i="1" s="1"/>
  <c r="AX326" i="1" s="1"/>
  <c r="AY326" i="1" s="1"/>
  <c r="BA326" i="1" s="1"/>
  <c r="BB326" i="1" s="1"/>
  <c r="AL115" i="1"/>
  <c r="AW115" i="1" s="1"/>
  <c r="AX115" i="1" s="1"/>
  <c r="AY115" i="1" s="1"/>
  <c r="AZ115" i="1" s="1"/>
  <c r="AL153" i="1"/>
  <c r="AW153" i="1" s="1"/>
  <c r="AX153" i="1" s="1"/>
  <c r="AY153" i="1" s="1"/>
  <c r="AZ153" i="1" s="1"/>
  <c r="AL428" i="1"/>
  <c r="AW428" i="1" s="1"/>
  <c r="AX428" i="1" s="1"/>
  <c r="AY428" i="1" s="1"/>
  <c r="BA428" i="1" s="1"/>
  <c r="BB428" i="1" s="1"/>
  <c r="AL303" i="1"/>
  <c r="AW303" i="1" s="1"/>
  <c r="AX303" i="1" s="1"/>
  <c r="AY303" i="1" s="1"/>
  <c r="BA303" i="1" s="1"/>
  <c r="BB303" i="1" s="1"/>
  <c r="AX113" i="1"/>
  <c r="AY113" i="1" s="1"/>
  <c r="BA113" i="1" s="1"/>
  <c r="BB113" i="1" s="1"/>
  <c r="AV363" i="1"/>
  <c r="AX363" i="1" s="1"/>
  <c r="AY363" i="1" s="1"/>
  <c r="BA363" i="1" s="1"/>
  <c r="BB363" i="1" s="1"/>
  <c r="AX90" i="1"/>
  <c r="AY90" i="1" s="1"/>
  <c r="BA90" i="1" s="1"/>
  <c r="BB90" i="1" s="1"/>
  <c r="AX304" i="1"/>
  <c r="AY304" i="1" s="1"/>
  <c r="BA304" i="1" s="1"/>
  <c r="BB304" i="1" s="1"/>
  <c r="AL129" i="1"/>
  <c r="AW129" i="1" s="1"/>
  <c r="AX129" i="1" s="1"/>
  <c r="AY129" i="1" s="1"/>
  <c r="BA129" i="1" s="1"/>
  <c r="BB129" i="1" s="1"/>
  <c r="AX241" i="1"/>
  <c r="AY241" i="1" s="1"/>
  <c r="BA241" i="1" s="1"/>
  <c r="BB241" i="1" s="1"/>
  <c r="AX290" i="1"/>
  <c r="AY290" i="1" s="1"/>
  <c r="BA290" i="1" s="1"/>
  <c r="BB290" i="1" s="1"/>
  <c r="AL95" i="1"/>
  <c r="AW95" i="1" s="1"/>
  <c r="AX95" i="1" s="1"/>
  <c r="AY95" i="1" s="1"/>
  <c r="BA95" i="1" s="1"/>
  <c r="BB95" i="1" s="1"/>
  <c r="AV340" i="1"/>
  <c r="AX340" i="1" s="1"/>
  <c r="AY340" i="1" s="1"/>
  <c r="BA340" i="1" s="1"/>
  <c r="BB340" i="1" s="1"/>
  <c r="AL441" i="1"/>
  <c r="AW441" i="1" s="1"/>
  <c r="AX441" i="1" s="1"/>
  <c r="AY441" i="1" s="1"/>
  <c r="BA441" i="1" s="1"/>
  <c r="BB441" i="1" s="1"/>
  <c r="AL425" i="1"/>
  <c r="AW425" i="1" s="1"/>
  <c r="AX425" i="1" s="1"/>
  <c r="AY425" i="1" s="1"/>
  <c r="AZ425" i="1" s="1"/>
  <c r="AX421" i="1"/>
  <c r="AY421" i="1" s="1"/>
  <c r="AZ421" i="1" s="1"/>
  <c r="AL435" i="1"/>
  <c r="AW435" i="1" s="1"/>
  <c r="AX435" i="1" s="1"/>
  <c r="AY435" i="1" s="1"/>
  <c r="BA435" i="1" s="1"/>
  <c r="BB435" i="1" s="1"/>
  <c r="AX285" i="1"/>
  <c r="AY285" i="1" s="1"/>
  <c r="AZ285" i="1" s="1"/>
  <c r="AL333" i="1"/>
  <c r="AW333" i="1" s="1"/>
  <c r="AX333" i="1" s="1"/>
  <c r="AY333" i="1" s="1"/>
  <c r="AG74" i="1"/>
  <c r="AL206" i="1"/>
  <c r="AW206" i="1" s="1"/>
  <c r="AX206" i="1" s="1"/>
  <c r="AY206" i="1" s="1"/>
  <c r="BA206" i="1" s="1"/>
  <c r="BB206" i="1" s="1"/>
  <c r="AX159" i="1"/>
  <c r="AY159" i="1" s="1"/>
  <c r="BA159" i="1" s="1"/>
  <c r="BB159" i="1" s="1"/>
  <c r="AL81" i="1"/>
  <c r="AW81" i="1" s="1"/>
  <c r="AX81" i="1" s="1"/>
  <c r="AY81" i="1" s="1"/>
  <c r="BA81" i="1" s="1"/>
  <c r="BB81" i="1" s="1"/>
  <c r="AX314" i="1"/>
  <c r="AY314" i="1" s="1"/>
  <c r="BA314" i="1" s="1"/>
  <c r="BB314" i="1" s="1"/>
  <c r="AX357" i="1"/>
  <c r="AY357" i="1" s="1"/>
  <c r="BA357" i="1" s="1"/>
  <c r="BB357" i="1" s="1"/>
  <c r="AL82" i="1"/>
  <c r="AW82" i="1" s="1"/>
  <c r="AX82" i="1" s="1"/>
  <c r="AY82" i="1" s="1"/>
  <c r="BA82" i="1" s="1"/>
  <c r="BB82" i="1" s="1"/>
  <c r="AX170" i="1"/>
  <c r="AY170" i="1" s="1"/>
  <c r="AL249" i="1"/>
  <c r="AW249" i="1" s="1"/>
  <c r="AX249" i="1" s="1"/>
  <c r="AY249" i="1" s="1"/>
  <c r="AL259" i="1"/>
  <c r="AW259" i="1" s="1"/>
  <c r="AX259" i="1" s="1"/>
  <c r="AY259" i="1" s="1"/>
  <c r="BA259" i="1" s="1"/>
  <c r="BB259" i="1" s="1"/>
  <c r="AL271" i="1"/>
  <c r="AW271" i="1" s="1"/>
  <c r="AX271" i="1" s="1"/>
  <c r="AY271" i="1" s="1"/>
  <c r="BA271" i="1" s="1"/>
  <c r="BB271" i="1" s="1"/>
  <c r="AL214" i="1"/>
  <c r="AW214" i="1" s="1"/>
  <c r="AX214" i="1" s="1"/>
  <c r="AY214" i="1" s="1"/>
  <c r="AX269" i="1"/>
  <c r="AY269" i="1" s="1"/>
  <c r="BA269" i="1" s="1"/>
  <c r="BB269" i="1" s="1"/>
  <c r="AX100" i="1"/>
  <c r="AY100" i="1" s="1"/>
  <c r="BA100" i="1" s="1"/>
  <c r="BB100" i="1" s="1"/>
  <c r="AL116" i="1"/>
  <c r="AW116" i="1" s="1"/>
  <c r="AX116" i="1" s="1"/>
  <c r="AY116" i="1" s="1"/>
  <c r="BA116" i="1" s="1"/>
  <c r="BB116" i="1" s="1"/>
  <c r="AL282" i="1"/>
  <c r="AW282" i="1" s="1"/>
  <c r="AX282" i="1" s="1"/>
  <c r="AY282" i="1" s="1"/>
  <c r="BA282" i="1" s="1"/>
  <c r="BB282" i="1" s="1"/>
  <c r="AL348" i="1"/>
  <c r="AW348" i="1" s="1"/>
  <c r="AX348" i="1" s="1"/>
  <c r="AY348" i="1" s="1"/>
  <c r="AL366" i="1"/>
  <c r="AW366" i="1" s="1"/>
  <c r="AL270" i="1"/>
  <c r="AW270" i="1" s="1"/>
  <c r="AX270" i="1" s="1"/>
  <c r="AY270" i="1" s="1"/>
  <c r="BA270" i="1" s="1"/>
  <c r="BB270" i="1" s="1"/>
  <c r="AL336" i="1"/>
  <c r="AW336" i="1" s="1"/>
  <c r="AX336" i="1" s="1"/>
  <c r="AY336" i="1" s="1"/>
  <c r="BA336" i="1" s="1"/>
  <c r="BB336" i="1" s="1"/>
  <c r="AX369" i="1"/>
  <c r="AY369" i="1" s="1"/>
  <c r="BA369" i="1" s="1"/>
  <c r="BB369" i="1" s="1"/>
  <c r="AL417" i="1"/>
  <c r="AW417" i="1" s="1"/>
  <c r="AX417" i="1" s="1"/>
  <c r="AY417" i="1" s="1"/>
  <c r="BA417" i="1" s="1"/>
  <c r="BB417" i="1" s="1"/>
  <c r="AL434" i="1"/>
  <c r="AW434" i="1" s="1"/>
  <c r="AX434" i="1" s="1"/>
  <c r="AY434" i="1" s="1"/>
  <c r="AL402" i="1"/>
  <c r="AW402" i="1" s="1"/>
  <c r="AL299" i="1"/>
  <c r="AW299" i="1" s="1"/>
  <c r="AX299" i="1" s="1"/>
  <c r="AY299" i="1" s="1"/>
  <c r="BA299" i="1" s="1"/>
  <c r="BB299" i="1" s="1"/>
  <c r="AL274" i="1"/>
  <c r="AW274" i="1" s="1"/>
  <c r="AX274" i="1" s="1"/>
  <c r="AY274" i="1" s="1"/>
  <c r="AL85" i="1"/>
  <c r="AW85" i="1" s="1"/>
  <c r="AX85" i="1" s="1"/>
  <c r="AY85" i="1" s="1"/>
  <c r="BA85" i="1" s="1"/>
  <c r="BB85" i="1" s="1"/>
  <c r="AX77" i="1"/>
  <c r="AY77" i="1" s="1"/>
  <c r="BA77" i="1" s="1"/>
  <c r="BB77" i="1" s="1"/>
  <c r="AL187" i="1"/>
  <c r="AW187" i="1" s="1"/>
  <c r="AX187" i="1" s="1"/>
  <c r="AY187" i="1" s="1"/>
  <c r="BA187" i="1" s="1"/>
  <c r="BB187" i="1" s="1"/>
  <c r="AL80" i="1"/>
  <c r="AW80" i="1" s="1"/>
  <c r="AX80" i="1" s="1"/>
  <c r="AY80" i="1" s="1"/>
  <c r="AL230" i="1"/>
  <c r="AW230" i="1" s="1"/>
  <c r="AX230" i="1" s="1"/>
  <c r="AY230" i="1" s="1"/>
  <c r="AL215" i="1"/>
  <c r="AW215" i="1" s="1"/>
  <c r="AX215" i="1" s="1"/>
  <c r="AY215" i="1" s="1"/>
  <c r="BA215" i="1" s="1"/>
  <c r="BB215" i="1" s="1"/>
  <c r="AX327" i="1"/>
  <c r="AY327" i="1" s="1"/>
  <c r="BA327" i="1" s="1"/>
  <c r="BB327" i="1" s="1"/>
  <c r="AX145" i="1"/>
  <c r="AY145" i="1" s="1"/>
  <c r="BA145" i="1" s="1"/>
  <c r="BB145" i="1" s="1"/>
  <c r="AL367" i="1"/>
  <c r="AW367" i="1" s="1"/>
  <c r="AL254" i="1"/>
  <c r="AW254" i="1" s="1"/>
  <c r="AX254" i="1" s="1"/>
  <c r="AY254" i="1" s="1"/>
  <c r="AL204" i="1"/>
  <c r="AW204" i="1" s="1"/>
  <c r="AX204" i="1" s="1"/>
  <c r="AY204" i="1" s="1"/>
  <c r="AL436" i="1"/>
  <c r="AW436" i="1" s="1"/>
  <c r="AX436" i="1" s="1"/>
  <c r="AY436" i="1" s="1"/>
  <c r="BA436" i="1" s="1"/>
  <c r="BB436" i="1" s="1"/>
  <c r="AL288" i="1"/>
  <c r="AW288" i="1" s="1"/>
  <c r="AX288" i="1" s="1"/>
  <c r="AY288" i="1" s="1"/>
  <c r="AZ288" i="1" s="1"/>
  <c r="AX189" i="1"/>
  <c r="AY189" i="1" s="1"/>
  <c r="AZ189" i="1" s="1"/>
  <c r="AL408" i="1"/>
  <c r="AW408" i="1" s="1"/>
  <c r="AX408" i="1" s="1"/>
  <c r="AY408" i="1" s="1"/>
  <c r="AL161" i="1"/>
  <c r="AW161" i="1" s="1"/>
  <c r="AX161" i="1" s="1"/>
  <c r="AY161" i="1" s="1"/>
  <c r="AZ161" i="1" s="1"/>
  <c r="AX372" i="1"/>
  <c r="AY372" i="1" s="1"/>
  <c r="BA372" i="1" s="1"/>
  <c r="BB372" i="1" s="1"/>
  <c r="AX338" i="1"/>
  <c r="AY338" i="1" s="1"/>
  <c r="BA338" i="1" s="1"/>
  <c r="BB338" i="1" s="1"/>
  <c r="AL104" i="1"/>
  <c r="AW104" i="1" s="1"/>
  <c r="AX104" i="1" s="1"/>
  <c r="AY104" i="1" s="1"/>
  <c r="BA104" i="1" s="1"/>
  <c r="BB104" i="1" s="1"/>
  <c r="AL381" i="1"/>
  <c r="AW381" i="1" s="1"/>
  <c r="AX144" i="1"/>
  <c r="AY144" i="1" s="1"/>
  <c r="BA144" i="1" s="1"/>
  <c r="BB144" i="1" s="1"/>
  <c r="AL321" i="1"/>
  <c r="AW321" i="1" s="1"/>
  <c r="AX321" i="1" s="1"/>
  <c r="AY321" i="1" s="1"/>
  <c r="AL349" i="1"/>
  <c r="AW349" i="1" s="1"/>
  <c r="AX349" i="1" s="1"/>
  <c r="AY349" i="1" s="1"/>
  <c r="AX335" i="1"/>
  <c r="AY335" i="1" s="1"/>
  <c r="BA335" i="1" s="1"/>
  <c r="BB335" i="1" s="1"/>
  <c r="AL341" i="1"/>
  <c r="AW341" i="1" s="1"/>
  <c r="AX341" i="1" s="1"/>
  <c r="AY341" i="1" s="1"/>
  <c r="BA341" i="1" s="1"/>
  <c r="BB341" i="1" s="1"/>
  <c r="AL84" i="1"/>
  <c r="AW84" i="1" s="1"/>
  <c r="AX84" i="1" s="1"/>
  <c r="AY84" i="1" s="1"/>
  <c r="AX174" i="1"/>
  <c r="AY174" i="1" s="1"/>
  <c r="BA174" i="1" s="1"/>
  <c r="BB174" i="1" s="1"/>
  <c r="AX106" i="1"/>
  <c r="AY106" i="1" s="1"/>
  <c r="BA106" i="1" s="1"/>
  <c r="BB106" i="1" s="1"/>
  <c r="AX316" i="1"/>
  <c r="AY316" i="1" s="1"/>
  <c r="BA316" i="1" s="1"/>
  <c r="BB316" i="1" s="1"/>
  <c r="AL297" i="1"/>
  <c r="AW297" i="1" s="1"/>
  <c r="AX297" i="1" s="1"/>
  <c r="AY297" i="1" s="1"/>
  <c r="BA297" i="1" s="1"/>
  <c r="BB297" i="1" s="1"/>
  <c r="AX78" i="1"/>
  <c r="AY78" i="1" s="1"/>
  <c r="BA78" i="1" s="1"/>
  <c r="BB78" i="1" s="1"/>
  <c r="AL217" i="1"/>
  <c r="AW217" i="1" s="1"/>
  <c r="AX217" i="1" s="1"/>
  <c r="AY217" i="1" s="1"/>
  <c r="AL410" i="1"/>
  <c r="AW410" i="1" s="1"/>
  <c r="AX410" i="1" s="1"/>
  <c r="AY410" i="1" s="1"/>
  <c r="AX414" i="1"/>
  <c r="AY414" i="1" s="1"/>
  <c r="BA414" i="1" s="1"/>
  <c r="BB414" i="1" s="1"/>
  <c r="AL175" i="1"/>
  <c r="AW175" i="1" s="1"/>
  <c r="AX175" i="1" s="1"/>
  <c r="AY175" i="1" s="1"/>
  <c r="AX122" i="1"/>
  <c r="AY122" i="1" s="1"/>
  <c r="BA122" i="1" s="1"/>
  <c r="BB122" i="1" s="1"/>
  <c r="AL234" i="1"/>
  <c r="AW234" i="1" s="1"/>
  <c r="AX234" i="1" s="1"/>
  <c r="AY234" i="1" s="1"/>
  <c r="AX407" i="1"/>
  <c r="AY407" i="1" s="1"/>
  <c r="BA407" i="1" s="1"/>
  <c r="BB407" i="1" s="1"/>
  <c r="AL397" i="1"/>
  <c r="AW397" i="1" s="1"/>
  <c r="AL150" i="1"/>
  <c r="AW150" i="1" s="1"/>
  <c r="AX150" i="1" s="1"/>
  <c r="AY150" i="1" s="1"/>
  <c r="BA150" i="1" s="1"/>
  <c r="BB150" i="1" s="1"/>
  <c r="AL176" i="1"/>
  <c r="AW176" i="1" s="1"/>
  <c r="AX176" i="1" s="1"/>
  <c r="AY176" i="1" s="1"/>
  <c r="BA176" i="1" s="1"/>
  <c r="BB176" i="1" s="1"/>
  <c r="AX355" i="1"/>
  <c r="AY355" i="1" s="1"/>
  <c r="BA355" i="1" s="1"/>
  <c r="BB355" i="1" s="1"/>
  <c r="AL134" i="1"/>
  <c r="AW134" i="1" s="1"/>
  <c r="AX134" i="1" s="1"/>
  <c r="AY134" i="1" s="1"/>
  <c r="AL315" i="1"/>
  <c r="AW315" i="1" s="1"/>
  <c r="AX315" i="1" s="1"/>
  <c r="AY315" i="1" s="1"/>
  <c r="AX377" i="1"/>
  <c r="AY377" i="1" s="1"/>
  <c r="BA377" i="1" s="1"/>
  <c r="BB377" i="1" s="1"/>
  <c r="AX306" i="1"/>
  <c r="AY306" i="1" s="1"/>
  <c r="BA306" i="1" s="1"/>
  <c r="BB306" i="1" s="1"/>
  <c r="AX166" i="1"/>
  <c r="AY166" i="1" s="1"/>
  <c r="BA166" i="1" s="1"/>
  <c r="BB166" i="1" s="1"/>
  <c r="AL186" i="1"/>
  <c r="AW186" i="1" s="1"/>
  <c r="AX186" i="1" s="1"/>
  <c r="AY186" i="1" s="1"/>
  <c r="BA186" i="1" s="1"/>
  <c r="BB186" i="1" s="1"/>
  <c r="AX296" i="1"/>
  <c r="AY296" i="1" s="1"/>
  <c r="AZ296" i="1" s="1"/>
  <c r="AL238" i="1"/>
  <c r="AW238" i="1" s="1"/>
  <c r="AX238" i="1" s="1"/>
  <c r="AY238" i="1" s="1"/>
  <c r="AL294" i="1"/>
  <c r="AW294" i="1" s="1"/>
  <c r="AX294" i="1" s="1"/>
  <c r="AY294" i="1" s="1"/>
  <c r="AX381" i="1"/>
  <c r="AY381" i="1" s="1"/>
  <c r="BA381" i="1" s="1"/>
  <c r="BB381" i="1" s="1"/>
  <c r="AV423" i="1"/>
  <c r="AL423" i="1"/>
  <c r="AW423" i="1" s="1"/>
  <c r="AV307" i="1"/>
  <c r="AL307" i="1"/>
  <c r="AW307" i="1" s="1"/>
  <c r="AL255" i="1"/>
  <c r="AW255" i="1" s="1"/>
  <c r="AV255" i="1"/>
  <c r="AV431" i="1"/>
  <c r="AL431" i="1"/>
  <c r="AW431" i="1" s="1"/>
  <c r="AL140" i="1"/>
  <c r="AW140" i="1" s="1"/>
  <c r="AV140" i="1"/>
  <c r="AV344" i="1"/>
  <c r="AL344" i="1"/>
  <c r="AW344" i="1" s="1"/>
  <c r="AV396" i="1"/>
  <c r="AL396" i="1"/>
  <c r="AW396" i="1" s="1"/>
  <c r="AV320" i="1"/>
  <c r="AL320" i="1"/>
  <c r="AW320" i="1" s="1"/>
  <c r="AV239" i="1"/>
  <c r="AL239" i="1"/>
  <c r="AW239" i="1" s="1"/>
  <c r="AX278" i="1"/>
  <c r="AY278" i="1" s="1"/>
  <c r="BA278" i="1" s="1"/>
  <c r="BB278" i="1" s="1"/>
  <c r="AX111" i="1"/>
  <c r="AY111" i="1" s="1"/>
  <c r="BA111" i="1" s="1"/>
  <c r="BB111" i="1" s="1"/>
  <c r="AX367" i="1"/>
  <c r="AY367" i="1" s="1"/>
  <c r="BA367" i="1" s="1"/>
  <c r="BB367" i="1" s="1"/>
  <c r="AX192" i="1"/>
  <c r="AY192" i="1" s="1"/>
  <c r="BA192" i="1" s="1"/>
  <c r="BB192" i="1" s="1"/>
  <c r="AX141" i="1"/>
  <c r="AY141" i="1" s="1"/>
  <c r="BA141" i="1" s="1"/>
  <c r="BB141" i="1" s="1"/>
  <c r="AX99" i="1"/>
  <c r="AY99" i="1" s="1"/>
  <c r="BA99" i="1" s="1"/>
  <c r="BB99" i="1" s="1"/>
  <c r="AX119" i="1"/>
  <c r="AY119" i="1" s="1"/>
  <c r="AZ119" i="1" s="1"/>
  <c r="AX366" i="1"/>
  <c r="AY366" i="1" s="1"/>
  <c r="BA366" i="1" s="1"/>
  <c r="BB366" i="1" s="1"/>
  <c r="AX346" i="1"/>
  <c r="AY346" i="1" s="1"/>
  <c r="BA346" i="1" s="1"/>
  <c r="BB346" i="1" s="1"/>
  <c r="AV233" i="1"/>
  <c r="AK151" i="1"/>
  <c r="AV151" i="1" s="1"/>
  <c r="AX118" i="1"/>
  <c r="AY118" i="1" s="1"/>
  <c r="BA118" i="1" s="1"/>
  <c r="BB118" i="1" s="1"/>
  <c r="AX169" i="1"/>
  <c r="AY169" i="1" s="1"/>
  <c r="BA169" i="1" s="1"/>
  <c r="BB169" i="1" s="1"/>
  <c r="AV138" i="1"/>
  <c r="AX272" i="1"/>
  <c r="AY272" i="1" s="1"/>
  <c r="AZ272" i="1" s="1"/>
  <c r="AV362" i="1"/>
  <c r="AX96" i="1"/>
  <c r="AY96" i="1" s="1"/>
  <c r="BA96" i="1" s="1"/>
  <c r="BB96" i="1" s="1"/>
  <c r="AJ210" i="1"/>
  <c r="AK210" i="1" s="1"/>
  <c r="AK240" i="1"/>
  <c r="AV240" i="1" s="1"/>
  <c r="AV128" i="1"/>
  <c r="AJ328" i="1"/>
  <c r="AK328" i="1" s="1"/>
  <c r="AK250" i="1"/>
  <c r="AV250" i="1" s="1"/>
  <c r="AK216" i="1"/>
  <c r="AV216" i="1" s="1"/>
  <c r="AK209" i="1"/>
  <c r="AV209" i="1" s="1"/>
  <c r="AL232" i="1"/>
  <c r="AW232" i="1" s="1"/>
  <c r="AX232" i="1" s="1"/>
  <c r="AY232" i="1" s="1"/>
  <c r="BA232" i="1" s="1"/>
  <c r="BB232" i="1" s="1"/>
  <c r="AK284" i="1"/>
  <c r="AV284" i="1" s="1"/>
  <c r="AK97" i="1"/>
  <c r="AV97" i="1" s="1"/>
  <c r="AV177" i="1"/>
  <c r="AV182" i="1"/>
  <c r="AX331" i="1"/>
  <c r="AY331" i="1" s="1"/>
  <c r="AZ331" i="1" s="1"/>
  <c r="AX375" i="1"/>
  <c r="AY375" i="1" s="1"/>
  <c r="BA375" i="1" s="1"/>
  <c r="BB375" i="1" s="1"/>
  <c r="AX392" i="1"/>
  <c r="AY392" i="1" s="1"/>
  <c r="BA392" i="1" s="1"/>
  <c r="BB392" i="1" s="1"/>
  <c r="AK279" i="1"/>
  <c r="AV279" i="1" s="1"/>
  <c r="AK112" i="1"/>
  <c r="AV112" i="1" s="1"/>
  <c r="AK350" i="1"/>
  <c r="AV350" i="1" s="1"/>
  <c r="AX409" i="1"/>
  <c r="AY409" i="1" s="1"/>
  <c r="BA409" i="1" s="1"/>
  <c r="BB409" i="1" s="1"/>
  <c r="AX365" i="1"/>
  <c r="AY365" i="1" s="1"/>
  <c r="BA365" i="1" s="1"/>
  <c r="BB365" i="1" s="1"/>
  <c r="AV420" i="1"/>
  <c r="AX277" i="1"/>
  <c r="AY277" i="1" s="1"/>
  <c r="BA277" i="1" s="1"/>
  <c r="BB277" i="1" s="1"/>
  <c r="AX337" i="1"/>
  <c r="AY337" i="1" s="1"/>
  <c r="BA337" i="1" s="1"/>
  <c r="BB337" i="1" s="1"/>
  <c r="AJ263" i="1"/>
  <c r="AK263" i="1" s="1"/>
  <c r="AK142" i="1"/>
  <c r="AV142" i="1" s="1"/>
  <c r="AK171" i="1"/>
  <c r="AV171" i="1" s="1"/>
  <c r="AV87" i="1"/>
  <c r="AL403" i="1"/>
  <c r="AW403" i="1" s="1"/>
  <c r="AX403" i="1" s="1"/>
  <c r="AY403" i="1" s="1"/>
  <c r="AK322" i="1"/>
  <c r="AV322" i="1" s="1"/>
  <c r="AK427" i="1"/>
  <c r="AV427" i="1" s="1"/>
  <c r="AL371" i="1"/>
  <c r="AW371" i="1" s="1"/>
  <c r="AX371" i="1" s="1"/>
  <c r="AY371" i="1" s="1"/>
  <c r="BA371" i="1" s="1"/>
  <c r="BB371" i="1" s="1"/>
  <c r="AK225" i="1"/>
  <c r="AV225" i="1" s="1"/>
  <c r="AK324" i="1"/>
  <c r="AV324" i="1" s="1"/>
  <c r="AK334" i="1"/>
  <c r="AV334" i="1" s="1"/>
  <c r="AL126" i="1"/>
  <c r="AW126" i="1" s="1"/>
  <c r="AX126" i="1" s="1"/>
  <c r="AY126" i="1" s="1"/>
  <c r="BA126" i="1" s="1"/>
  <c r="BB126" i="1" s="1"/>
  <c r="AK131" i="1"/>
  <c r="AV131" i="1" s="1"/>
  <c r="AK218" i="1"/>
  <c r="AV218" i="1" s="1"/>
  <c r="AK260" i="1"/>
  <c r="AV260" i="1" s="1"/>
  <c r="AK343" i="1"/>
  <c r="AV343" i="1" s="1"/>
  <c r="AK102" i="1"/>
  <c r="AV102" i="1" s="1"/>
  <c r="AV422" i="1"/>
  <c r="AV318" i="1"/>
  <c r="AV198" i="1"/>
  <c r="AX132" i="1"/>
  <c r="AY132" i="1" s="1"/>
  <c r="BA132" i="1" s="1"/>
  <c r="BB132" i="1" s="1"/>
  <c r="AX402" i="1"/>
  <c r="AY402" i="1" s="1"/>
  <c r="BA402" i="1" s="1"/>
  <c r="BB402" i="1" s="1"/>
  <c r="AX406" i="1"/>
  <c r="AY406" i="1" s="1"/>
  <c r="BA406" i="1" s="1"/>
  <c r="BB406" i="1" s="1"/>
  <c r="AX373" i="1"/>
  <c r="AY373" i="1" s="1"/>
  <c r="BA373" i="1" s="1"/>
  <c r="BB373" i="1" s="1"/>
  <c r="AX397" i="1"/>
  <c r="AY397" i="1" s="1"/>
  <c r="BA397" i="1" s="1"/>
  <c r="BB397" i="1" s="1"/>
  <c r="AK205" i="1"/>
  <c r="AV205" i="1" s="1"/>
  <c r="AK227" i="1"/>
  <c r="AV227" i="1" s="1"/>
  <c r="AV252" i="1"/>
  <c r="AV242" i="1"/>
  <c r="AX389" i="1"/>
  <c r="AY389" i="1" s="1"/>
  <c r="AZ389" i="1" s="1"/>
  <c r="AV386" i="1"/>
  <c r="AV309" i="1"/>
  <c r="AV283" i="1"/>
  <c r="AX220" i="1"/>
  <c r="AY220" i="1" s="1"/>
  <c r="BA220" i="1" s="1"/>
  <c r="BB220" i="1" s="1"/>
  <c r="AV79" i="1"/>
  <c r="AX401" i="1"/>
  <c r="AY401" i="1" s="1"/>
  <c r="BA401" i="1" s="1"/>
  <c r="BB401" i="1" s="1"/>
  <c r="AK213" i="1"/>
  <c r="AV213" i="1" s="1"/>
  <c r="AJ387" i="1"/>
  <c r="AK387" i="1" s="1"/>
  <c r="AJ361" i="1"/>
  <c r="AK361" i="1" s="1"/>
  <c r="AK157" i="1"/>
  <c r="AV157" i="1" s="1"/>
  <c r="AJ268" i="1"/>
  <c r="AK268" i="1" s="1"/>
  <c r="AK432" i="1"/>
  <c r="AV432" i="1" s="1"/>
  <c r="AK154" i="1"/>
  <c r="AV154" i="1" s="1"/>
  <c r="AK203" i="1"/>
  <c r="AV203" i="1" s="1"/>
  <c r="AK221" i="1"/>
  <c r="AV221" i="1" s="1"/>
  <c r="AK197" i="1"/>
  <c r="AV197" i="1" s="1"/>
  <c r="AK199" i="1"/>
  <c r="AV199" i="1" s="1"/>
  <c r="AK168" i="1"/>
  <c r="AV168" i="1" s="1"/>
  <c r="AK359" i="1"/>
  <c r="AV359" i="1" s="1"/>
  <c r="AK370" i="1"/>
  <c r="AV370" i="1" s="1"/>
  <c r="AX379" i="1"/>
  <c r="AY379" i="1" s="1"/>
  <c r="BA379" i="1" s="1"/>
  <c r="BB379" i="1" s="1"/>
  <c r="BA412" i="1"/>
  <c r="BB412" i="1" s="1"/>
  <c r="AZ412" i="1"/>
  <c r="AG68" i="1"/>
  <c r="AZ148" i="1"/>
  <c r="Z44" i="1"/>
  <c r="AZ419" i="1"/>
  <c r="AZ179" i="1"/>
  <c r="AZ262" i="1"/>
  <c r="AZ352" i="1"/>
  <c r="AZ124" i="1"/>
  <c r="AX98" i="1"/>
  <c r="AY98" i="1" s="1"/>
  <c r="AZ98" i="1" s="1"/>
  <c r="AL79" i="1"/>
  <c r="AW79" i="1" s="1"/>
  <c r="AV374" i="1"/>
  <c r="AX374" i="1" s="1"/>
  <c r="AY374" i="1" s="1"/>
  <c r="BA374" i="1" s="1"/>
  <c r="BB374" i="1" s="1"/>
  <c r="AL420" i="1"/>
  <c r="AW420" i="1" s="1"/>
  <c r="AX93" i="1"/>
  <c r="AY93" i="1" s="1"/>
  <c r="BA93" i="1" s="1"/>
  <c r="BB93" i="1" s="1"/>
  <c r="AL309" i="1"/>
  <c r="AW309" i="1" s="1"/>
  <c r="AZ273" i="1"/>
  <c r="AL283" i="1"/>
  <c r="AW283" i="1" s="1"/>
  <c r="AZ300" i="1"/>
  <c r="AL362" i="1"/>
  <c r="AW362" i="1" s="1"/>
  <c r="AZ293" i="1"/>
  <c r="AZ224" i="1"/>
  <c r="AX280" i="1"/>
  <c r="AY280" i="1" s="1"/>
  <c r="BA280" i="1" s="1"/>
  <c r="BB280" i="1" s="1"/>
  <c r="AI69" i="1"/>
  <c r="AI70" i="1" s="1"/>
  <c r="AI68" i="1" s="1"/>
  <c r="AH74" i="1"/>
  <c r="AZ332" i="1"/>
  <c r="AL138" i="1"/>
  <c r="AW138" i="1" s="1"/>
  <c r="AL242" i="1"/>
  <c r="AW242" i="1" s="1"/>
  <c r="AZ310" i="1"/>
  <c r="AL252" i="1"/>
  <c r="AW252" i="1" s="1"/>
  <c r="Z46" i="1"/>
  <c r="AL386" i="1"/>
  <c r="AW386" i="1" s="1"/>
  <c r="AV121" i="1"/>
  <c r="AL121" i="1"/>
  <c r="AW121" i="1" s="1"/>
  <c r="AX103" i="1"/>
  <c r="AY103" i="1" s="1"/>
  <c r="AX123" i="1"/>
  <c r="AY123" i="1" s="1"/>
  <c r="BA123" i="1" s="1"/>
  <c r="BB123" i="1" s="1"/>
  <c r="AL147" i="1"/>
  <c r="AW147" i="1" s="1"/>
  <c r="AX147" i="1" s="1"/>
  <c r="AY147" i="1" s="1"/>
  <c r="BA147" i="1" s="1"/>
  <c r="BB147" i="1" s="1"/>
  <c r="AX433" i="1"/>
  <c r="AY433" i="1" s="1"/>
  <c r="BA433" i="1" s="1"/>
  <c r="BB433" i="1" s="1"/>
  <c r="BA384" i="1"/>
  <c r="BB384" i="1" s="1"/>
  <c r="AZ384" i="1"/>
  <c r="BA380" i="1"/>
  <c r="BB380" i="1" s="1"/>
  <c r="AZ380" i="1"/>
  <c r="BA360" i="1"/>
  <c r="BB360" i="1" s="1"/>
  <c r="AZ360" i="1"/>
  <c r="AX411" i="1"/>
  <c r="AY411" i="1" s="1"/>
  <c r="AL229" i="1"/>
  <c r="AW229" i="1" s="1"/>
  <c r="AX229" i="1" s="1"/>
  <c r="AY229" i="1" s="1"/>
  <c r="AX163" i="1"/>
  <c r="AY163" i="1" s="1"/>
  <c r="AL325" i="1"/>
  <c r="AW325" i="1" s="1"/>
  <c r="AX325" i="1" s="1"/>
  <c r="AY325" i="1" s="1"/>
  <c r="BA325" i="1" s="1"/>
  <c r="BB325" i="1" s="1"/>
  <c r="AL92" i="1"/>
  <c r="AW92" i="1" s="1"/>
  <c r="AX92" i="1" s="1"/>
  <c r="AY92" i="1" s="1"/>
  <c r="AL219" i="1"/>
  <c r="AW219" i="1" s="1"/>
  <c r="AX219" i="1" s="1"/>
  <c r="AY219" i="1" s="1"/>
  <c r="BA219" i="1" s="1"/>
  <c r="BB219" i="1" s="1"/>
  <c r="AL312" i="1"/>
  <c r="AW312" i="1" s="1"/>
  <c r="AX312" i="1" s="1"/>
  <c r="AY312" i="1" s="1"/>
  <c r="BA312" i="1" s="1"/>
  <c r="BB312" i="1" s="1"/>
  <c r="AL302" i="1"/>
  <c r="AW302" i="1" s="1"/>
  <c r="AX302" i="1" s="1"/>
  <c r="AY302" i="1" s="1"/>
  <c r="BA302" i="1" s="1"/>
  <c r="BB302" i="1" s="1"/>
  <c r="AL88" i="1"/>
  <c r="AW88" i="1" s="1"/>
  <c r="AX88" i="1" s="1"/>
  <c r="AY88" i="1" s="1"/>
  <c r="AX94" i="1"/>
  <c r="AY94" i="1" s="1"/>
  <c r="AL393" i="1"/>
  <c r="AW393" i="1" s="1"/>
  <c r="AX393" i="1" s="1"/>
  <c r="AY393" i="1" s="1"/>
  <c r="AL196" i="1"/>
  <c r="AW196" i="1" s="1"/>
  <c r="AX196" i="1" s="1"/>
  <c r="AY196" i="1" s="1"/>
  <c r="AL345" i="1"/>
  <c r="AW345" i="1" s="1"/>
  <c r="AX345" i="1" s="1"/>
  <c r="AY345" i="1" s="1"/>
  <c r="AV228" i="1"/>
  <c r="AL228" i="1"/>
  <c r="AW228" i="1" s="1"/>
  <c r="AV135" i="1"/>
  <c r="AL188" i="1"/>
  <c r="AW188" i="1" s="1"/>
  <c r="AV188" i="1"/>
  <c r="AL173" i="1"/>
  <c r="AW173" i="1" s="1"/>
  <c r="AX173" i="1" s="1"/>
  <c r="AY173" i="1" s="1"/>
  <c r="AL105" i="1"/>
  <c r="AW105" i="1" s="1"/>
  <c r="AX105" i="1" s="1"/>
  <c r="AY105" i="1" s="1"/>
  <c r="AL276" i="1"/>
  <c r="AW276" i="1" s="1"/>
  <c r="AX276" i="1" s="1"/>
  <c r="AY276" i="1" s="1"/>
  <c r="AL208" i="1"/>
  <c r="AW208" i="1" s="1"/>
  <c r="AX208" i="1" s="1"/>
  <c r="AY208" i="1" s="1"/>
  <c r="AL368" i="1"/>
  <c r="AW368" i="1" s="1"/>
  <c r="AX368" i="1" s="1"/>
  <c r="AY368" i="1" s="1"/>
  <c r="BA368" i="1" s="1"/>
  <c r="BB368" i="1" s="1"/>
  <c r="AL226" i="1"/>
  <c r="AW226" i="1" s="1"/>
  <c r="AX226" i="1" s="1"/>
  <c r="AY226" i="1" s="1"/>
  <c r="BA226" i="1" s="1"/>
  <c r="BB226" i="1" s="1"/>
  <c r="AL253" i="1"/>
  <c r="AW253" i="1" s="1"/>
  <c r="AX253" i="1" s="1"/>
  <c r="AY253" i="1" s="1"/>
  <c r="AV237" i="1"/>
  <c r="AL237" i="1"/>
  <c r="AW237" i="1" s="1"/>
  <c r="AV391" i="1"/>
  <c r="AL391" i="1"/>
  <c r="AW391" i="1" s="1"/>
  <c r="AV388" i="1"/>
  <c r="AL388" i="1"/>
  <c r="AW388" i="1" s="1"/>
  <c r="AL424" i="1"/>
  <c r="AW424" i="1" s="1"/>
  <c r="AX424" i="1" s="1"/>
  <c r="AY424" i="1" s="1"/>
  <c r="BA424" i="1" s="1"/>
  <c r="BB424" i="1" s="1"/>
  <c r="AL91" i="1"/>
  <c r="AW91" i="1" s="1"/>
  <c r="AX91" i="1" s="1"/>
  <c r="AY91" i="1" s="1"/>
  <c r="BA91" i="1" s="1"/>
  <c r="BB91" i="1" s="1"/>
  <c r="AL301" i="1"/>
  <c r="AW301" i="1" s="1"/>
  <c r="AX301" i="1" s="1"/>
  <c r="AY301" i="1" s="1"/>
  <c r="BA301" i="1" s="1"/>
  <c r="BB301" i="1" s="1"/>
  <c r="AL261" i="1"/>
  <c r="AW261" i="1" s="1"/>
  <c r="AX261" i="1" s="1"/>
  <c r="AY261" i="1" s="1"/>
  <c r="AV430" i="1"/>
  <c r="AL430" i="1"/>
  <c r="AW430" i="1" s="1"/>
  <c r="AV183" i="1"/>
  <c r="AV308" i="1"/>
  <c r="AV243" i="1"/>
  <c r="AL243" i="1"/>
  <c r="AW243" i="1" s="1"/>
  <c r="AV405" i="1"/>
  <c r="AL405" i="1"/>
  <c r="AW405" i="1" s="1"/>
  <c r="AV378" i="1"/>
  <c r="AL378" i="1"/>
  <c r="AW378" i="1" s="1"/>
  <c r="AL155" i="1"/>
  <c r="AW155" i="1" s="1"/>
  <c r="AX155" i="1" s="1"/>
  <c r="AY155" i="1" s="1"/>
  <c r="AL247" i="1"/>
  <c r="AW247" i="1" s="1"/>
  <c r="AX247" i="1" s="1"/>
  <c r="AY247" i="1" s="1"/>
  <c r="AX313" i="1"/>
  <c r="AY313" i="1" s="1"/>
  <c r="AL207" i="1"/>
  <c r="AW207" i="1" s="1"/>
  <c r="AX207" i="1" s="1"/>
  <c r="AY207" i="1" s="1"/>
  <c r="AL382" i="1"/>
  <c r="AW382" i="1" s="1"/>
  <c r="AX382" i="1" s="1"/>
  <c r="AY382" i="1" s="1"/>
  <c r="AL305" i="1"/>
  <c r="AW305" i="1" s="1"/>
  <c r="AX305" i="1" s="1"/>
  <c r="AY305" i="1" s="1"/>
  <c r="BA305" i="1" s="1"/>
  <c r="BB305" i="1" s="1"/>
  <c r="AL172" i="1"/>
  <c r="AW172" i="1" s="1"/>
  <c r="AX172" i="1" s="1"/>
  <c r="AY172" i="1" s="1"/>
  <c r="AL351" i="1"/>
  <c r="AW351" i="1" s="1"/>
  <c r="AX351" i="1" s="1"/>
  <c r="AY351" i="1" s="1"/>
  <c r="AV167" i="1"/>
  <c r="AL167" i="1"/>
  <c r="AW167" i="1" s="1"/>
  <c r="AV438" i="1"/>
  <c r="AL438" i="1"/>
  <c r="AW438" i="1" s="1"/>
  <c r="AV164" i="1"/>
  <c r="AV83" i="1"/>
  <c r="AV258" i="1"/>
  <c r="AL258" i="1"/>
  <c r="AW258" i="1" s="1"/>
  <c r="AV130" i="1"/>
  <c r="AL130" i="1"/>
  <c r="AW130" i="1" s="1"/>
  <c r="AL133" i="1"/>
  <c r="AW133" i="1" s="1"/>
  <c r="AX133" i="1" s="1"/>
  <c r="AY133" i="1" s="1"/>
  <c r="AL354" i="1"/>
  <c r="AW354" i="1" s="1"/>
  <c r="AX354" i="1" s="1"/>
  <c r="AY354" i="1" s="1"/>
  <c r="AL107" i="1"/>
  <c r="AW107" i="1" s="1"/>
  <c r="AX107" i="1" s="1"/>
  <c r="AY107" i="1" s="1"/>
  <c r="AX152" i="1"/>
  <c r="AY152" i="1" s="1"/>
  <c r="AX275" i="1"/>
  <c r="AY275" i="1" s="1"/>
  <c r="BA275" i="1" s="1"/>
  <c r="BB275" i="1" s="1"/>
  <c r="AZ429" i="1"/>
  <c r="AX244" i="1"/>
  <c r="AY244" i="1" s="1"/>
  <c r="AZ244" i="1" s="1"/>
  <c r="AZ108" i="1"/>
  <c r="AX257" i="1"/>
  <c r="AY257" i="1" s="1"/>
  <c r="AL251" i="1"/>
  <c r="AW251" i="1" s="1"/>
  <c r="AX251" i="1" s="1"/>
  <c r="AY251" i="1" s="1"/>
  <c r="BA251" i="1" s="1"/>
  <c r="BB251" i="1" s="1"/>
  <c r="AL246" i="1"/>
  <c r="AW246" i="1" s="1"/>
  <c r="AX246" i="1" s="1"/>
  <c r="AY246" i="1" s="1"/>
  <c r="AX245" i="1"/>
  <c r="AY245" i="1" s="1"/>
  <c r="BA245" i="1" s="1"/>
  <c r="BB245" i="1" s="1"/>
  <c r="AX264" i="1"/>
  <c r="AY264" i="1" s="1"/>
  <c r="BA264" i="1" s="1"/>
  <c r="BB264" i="1" s="1"/>
  <c r="AL394" i="1"/>
  <c r="AW394" i="1" s="1"/>
  <c r="AX394" i="1" s="1"/>
  <c r="AY394" i="1" s="1"/>
  <c r="AL404" i="1"/>
  <c r="AW404" i="1" s="1"/>
  <c r="AX404" i="1" s="1"/>
  <c r="AY404" i="1" s="1"/>
  <c r="BA117" i="1"/>
  <c r="BB117" i="1" s="1"/>
  <c r="AZ117" i="1"/>
  <c r="AV323" i="1"/>
  <c r="AL323" i="1"/>
  <c r="AW323" i="1" s="1"/>
  <c r="AX222" i="1"/>
  <c r="AY222" i="1" s="1"/>
  <c r="BA222" i="1" s="1"/>
  <c r="BB222" i="1" s="1"/>
  <c r="AL390" i="1"/>
  <c r="AW390" i="1" s="1"/>
  <c r="AX125" i="1"/>
  <c r="AY125" i="1" s="1"/>
  <c r="AX356" i="1"/>
  <c r="AY356" i="1" s="1"/>
  <c r="AL194" i="1"/>
  <c r="AW194" i="1" s="1"/>
  <c r="AX194" i="1" s="1"/>
  <c r="AY194" i="1" s="1"/>
  <c r="AX289" i="1"/>
  <c r="AY289" i="1" s="1"/>
  <c r="AX383" i="1"/>
  <c r="AY383" i="1" s="1"/>
  <c r="AZ383" i="1" s="1"/>
  <c r="AL329" i="1"/>
  <c r="AW329" i="1" s="1"/>
  <c r="AV329" i="1"/>
  <c r="AX120" i="1"/>
  <c r="AY120" i="1" s="1"/>
  <c r="BA120" i="1" s="1"/>
  <c r="BB120" i="1" s="1"/>
  <c r="BA286" i="1"/>
  <c r="BB286" i="1" s="1"/>
  <c r="AZ286" i="1"/>
  <c r="BA109" i="1"/>
  <c r="BB109" i="1" s="1"/>
  <c r="AZ109" i="1"/>
  <c r="BA162" i="1"/>
  <c r="BB162" i="1" s="1"/>
  <c r="AZ162" i="1"/>
  <c r="BA256" i="1"/>
  <c r="BB256" i="1" s="1"/>
  <c r="AZ256" i="1"/>
  <c r="BA89" i="1"/>
  <c r="BB89" i="1" s="1"/>
  <c r="AZ89" i="1"/>
  <c r="AV347" i="1"/>
  <c r="AL347" i="1"/>
  <c r="AW347" i="1" s="1"/>
  <c r="AZ236" i="1"/>
  <c r="AL281" i="1"/>
  <c r="AW281" i="1" s="1"/>
  <c r="AX281" i="1" s="1"/>
  <c r="AY281" i="1" s="1"/>
  <c r="AL101" i="1"/>
  <c r="AW101" i="1" s="1"/>
  <c r="AL231" i="1"/>
  <c r="AW231" i="1" s="1"/>
  <c r="AX231" i="1" s="1"/>
  <c r="AY231" i="1" s="1"/>
  <c r="BA231" i="1" s="1"/>
  <c r="BB231" i="1" s="1"/>
  <c r="AX400" i="1"/>
  <c r="AY400" i="1" s="1"/>
  <c r="BA400" i="1" s="1"/>
  <c r="BB400" i="1" s="1"/>
  <c r="AL182" i="1"/>
  <c r="AW182" i="1" s="1"/>
  <c r="AL422" i="1"/>
  <c r="AW422" i="1" s="1"/>
  <c r="BA364" i="1"/>
  <c r="BB364" i="1" s="1"/>
  <c r="AZ364" i="1"/>
  <c r="AV110" i="1"/>
  <c r="AL110" i="1"/>
  <c r="AW110" i="1" s="1"/>
  <c r="AL398" i="1"/>
  <c r="AW398" i="1" s="1"/>
  <c r="AX398" i="1" s="1"/>
  <c r="AY398" i="1" s="1"/>
  <c r="AX295" i="1"/>
  <c r="AY295" i="1" s="1"/>
  <c r="BA295" i="1" s="1"/>
  <c r="BB295" i="1" s="1"/>
  <c r="AX212" i="1"/>
  <c r="AY212" i="1" s="1"/>
  <c r="BA212" i="1" s="1"/>
  <c r="BB212" i="1" s="1"/>
  <c r="AX390" i="1"/>
  <c r="AY390" i="1" s="1"/>
  <c r="BA390" i="1" s="1"/>
  <c r="BB390" i="1" s="1"/>
  <c r="AL193" i="1"/>
  <c r="AW193" i="1" s="1"/>
  <c r="AX193" i="1" s="1"/>
  <c r="AY193" i="1" s="1"/>
  <c r="AL143" i="1"/>
  <c r="AW143" i="1" s="1"/>
  <c r="AX143" i="1" s="1"/>
  <c r="AY143" i="1" s="1"/>
  <c r="BA143" i="1" s="1"/>
  <c r="BB143" i="1" s="1"/>
  <c r="AX158" i="1"/>
  <c r="AY158" i="1" s="1"/>
  <c r="BA158" i="1" s="1"/>
  <c r="BB158" i="1" s="1"/>
  <c r="AX265" i="1"/>
  <c r="AY265" i="1" s="1"/>
  <c r="BA265" i="1" s="1"/>
  <c r="BB265" i="1" s="1"/>
  <c r="AX114" i="1"/>
  <c r="AY114" i="1" s="1"/>
  <c r="BA114" i="1" s="1"/>
  <c r="BB114" i="1" s="1"/>
  <c r="AL439" i="1"/>
  <c r="AW439" i="1" s="1"/>
  <c r="AX439" i="1" s="1"/>
  <c r="AY439" i="1" s="1"/>
  <c r="BA439" i="1" s="1"/>
  <c r="BB439" i="1" s="1"/>
  <c r="AV178" i="1"/>
  <c r="AV137" i="1"/>
  <c r="AV395" i="1"/>
  <c r="AL395" i="1"/>
  <c r="AW395" i="1" s="1"/>
  <c r="AV330" i="1"/>
  <c r="AL330" i="1"/>
  <c r="AW330" i="1" s="1"/>
  <c r="BA291" i="1"/>
  <c r="BB291" i="1" s="1"/>
  <c r="AZ291" i="1"/>
  <c r="AL201" i="1"/>
  <c r="AW201" i="1" s="1"/>
  <c r="AX201" i="1" s="1"/>
  <c r="AY201" i="1" s="1"/>
  <c r="BA201" i="1" s="1"/>
  <c r="BB201" i="1" s="1"/>
  <c r="AX190" i="1"/>
  <c r="AY190" i="1" s="1"/>
  <c r="BA190" i="1" s="1"/>
  <c r="BB190" i="1" s="1"/>
  <c r="AL413" i="1"/>
  <c r="AW413" i="1" s="1"/>
  <c r="AX413" i="1" s="1"/>
  <c r="AY413" i="1" s="1"/>
  <c r="AL267" i="1"/>
  <c r="AW267" i="1" s="1"/>
  <c r="AX267" i="1" s="1"/>
  <c r="AY267" i="1" s="1"/>
  <c r="AL399" i="1"/>
  <c r="AW399" i="1" s="1"/>
  <c r="AX399" i="1" s="1"/>
  <c r="AY399" i="1" s="1"/>
  <c r="BA399" i="1" s="1"/>
  <c r="BB399" i="1" s="1"/>
  <c r="AX146" i="1"/>
  <c r="AY146" i="1" s="1"/>
  <c r="AL440" i="1"/>
  <c r="AW440" i="1" s="1"/>
  <c r="AX440" i="1" s="1"/>
  <c r="AY440" i="1" s="1"/>
  <c r="AL177" i="1"/>
  <c r="AW177" i="1" s="1"/>
  <c r="AX376" i="1"/>
  <c r="AY376" i="1" s="1"/>
  <c r="BA376" i="1" s="1"/>
  <c r="BB376" i="1" s="1"/>
  <c r="AX298" i="1"/>
  <c r="AY298" i="1" s="1"/>
  <c r="BA298" i="1" s="1"/>
  <c r="BB298" i="1" s="1"/>
  <c r="AL165" i="1"/>
  <c r="AW165" i="1" s="1"/>
  <c r="AX165" i="1" s="1"/>
  <c r="AY165" i="1" s="1"/>
  <c r="AL181" i="1"/>
  <c r="AW181" i="1" s="1"/>
  <c r="AX181" i="1" s="1"/>
  <c r="AY181" i="1" s="1"/>
  <c r="BA181" i="1" s="1"/>
  <c r="BB181" i="1" s="1"/>
  <c r="AX266" i="1"/>
  <c r="AY266" i="1" s="1"/>
  <c r="AV287" i="1"/>
  <c r="AL287" i="1"/>
  <c r="AW287" i="1" s="1"/>
  <c r="AV358" i="1"/>
  <c r="AL358" i="1"/>
  <c r="AW358" i="1" s="1"/>
  <c r="AL198" i="1"/>
  <c r="AW198" i="1" s="1"/>
  <c r="AV200" i="1"/>
  <c r="AV86" i="1"/>
  <c r="AL86" i="1"/>
  <c r="AL180" i="1"/>
  <c r="AW180" i="1" s="1"/>
  <c r="AX180" i="1" s="1"/>
  <c r="AY180" i="1" s="1"/>
  <c r="BA180" i="1" s="1"/>
  <c r="BB180" i="1" s="1"/>
  <c r="AL311" i="1"/>
  <c r="AW311" i="1" s="1"/>
  <c r="AX311" i="1" s="1"/>
  <c r="AY311" i="1" s="1"/>
  <c r="AX127" i="1"/>
  <c r="AY127" i="1" s="1"/>
  <c r="BA127" i="1" s="1"/>
  <c r="BB127" i="1" s="1"/>
  <c r="AL223" i="1"/>
  <c r="AW223" i="1" s="1"/>
  <c r="AX223" i="1" s="1"/>
  <c r="AY223" i="1" s="1"/>
  <c r="AX160" i="1"/>
  <c r="AY160" i="1" s="1"/>
  <c r="BA160" i="1" s="1"/>
  <c r="BB160" i="1" s="1"/>
  <c r="AX149" i="1"/>
  <c r="AY149" i="1" s="1"/>
  <c r="BA149" i="1" s="1"/>
  <c r="BB149" i="1" s="1"/>
  <c r="AX184" i="1"/>
  <c r="AY184" i="1" s="1"/>
  <c r="BA184" i="1" s="1"/>
  <c r="BB184" i="1" s="1"/>
  <c r="AV437" i="1"/>
  <c r="AV292" i="1"/>
  <c r="AL292" i="1"/>
  <c r="AW292" i="1" s="1"/>
  <c r="AL318" i="1"/>
  <c r="AW318" i="1" s="1"/>
  <c r="AX136" i="1"/>
  <c r="AY136" i="1" s="1"/>
  <c r="BA136" i="1" s="1"/>
  <c r="BB136" i="1" s="1"/>
  <c r="AX317" i="1"/>
  <c r="AY317" i="1" s="1"/>
  <c r="BA317" i="1" s="1"/>
  <c r="BB317" i="1" s="1"/>
  <c r="AL353" i="1"/>
  <c r="AW353" i="1" s="1"/>
  <c r="AX353" i="1" s="1"/>
  <c r="AY353" i="1" s="1"/>
  <c r="AZ373" i="1" l="1"/>
  <c r="BA285" i="1"/>
  <c r="BB285" i="1" s="1"/>
  <c r="AZ441" i="1"/>
  <c r="BA331" i="1"/>
  <c r="BB331" i="1" s="1"/>
  <c r="AX252" i="1"/>
  <c r="AY252" i="1" s="1"/>
  <c r="AZ252" i="1" s="1"/>
  <c r="AZ339" i="1"/>
  <c r="AZ426" i="1"/>
  <c r="AZ132" i="1"/>
  <c r="BA421" i="1"/>
  <c r="BB421" i="1" s="1"/>
  <c r="AZ401" i="1"/>
  <c r="AZ156" i="1"/>
  <c r="AZ319" i="1"/>
  <c r="AZ304" i="1"/>
  <c r="AL197" i="1"/>
  <c r="AW197" i="1" s="1"/>
  <c r="AX197" i="1" s="1"/>
  <c r="AY197" i="1" s="1"/>
  <c r="BA197" i="1" s="1"/>
  <c r="BB197" i="1" s="1"/>
  <c r="AL131" i="1"/>
  <c r="AW131" i="1" s="1"/>
  <c r="AX131" i="1" s="1"/>
  <c r="AY131" i="1" s="1"/>
  <c r="BA131" i="1" s="1"/>
  <c r="BB131" i="1" s="1"/>
  <c r="AZ278" i="1"/>
  <c r="AZ106" i="1"/>
  <c r="AZ113" i="1"/>
  <c r="U44" i="1"/>
  <c r="AC44" i="1" s="1"/>
  <c r="AL370" i="1"/>
  <c r="AW370" i="1" s="1"/>
  <c r="AL112" i="1"/>
  <c r="AW112" i="1" s="1"/>
  <c r="AX112" i="1" s="1"/>
  <c r="AY112" i="1" s="1"/>
  <c r="AZ290" i="1"/>
  <c r="AX344" i="1"/>
  <c r="AY344" i="1" s="1"/>
  <c r="BA344" i="1" s="1"/>
  <c r="BB344" i="1" s="1"/>
  <c r="AZ392" i="1"/>
  <c r="AL225" i="1"/>
  <c r="AW225" i="1" s="1"/>
  <c r="AZ90" i="1"/>
  <c r="AX283" i="1"/>
  <c r="AY283" i="1" s="1"/>
  <c r="BA283" i="1" s="1"/>
  <c r="BB283" i="1" s="1"/>
  <c r="AX318" i="1"/>
  <c r="AY318" i="1" s="1"/>
  <c r="AZ318" i="1" s="1"/>
  <c r="AZ402" i="1"/>
  <c r="BA272" i="1"/>
  <c r="BB272" i="1" s="1"/>
  <c r="AZ241" i="1"/>
  <c r="AX138" i="1"/>
  <c r="AY138" i="1" s="1"/>
  <c r="BA138" i="1" s="1"/>
  <c r="BB138" i="1" s="1"/>
  <c r="AL151" i="1"/>
  <c r="AW151" i="1" s="1"/>
  <c r="AX151" i="1" s="1"/>
  <c r="AY151" i="1" s="1"/>
  <c r="BA151" i="1" s="1"/>
  <c r="BB151" i="1" s="1"/>
  <c r="BA389" i="1"/>
  <c r="BB389" i="1" s="1"/>
  <c r="AZ316" i="1"/>
  <c r="AZ129" i="1"/>
  <c r="AL102" i="1"/>
  <c r="AW102" i="1" s="1"/>
  <c r="AX102" i="1" s="1"/>
  <c r="AY102" i="1" s="1"/>
  <c r="BA102" i="1" s="1"/>
  <c r="BB102" i="1" s="1"/>
  <c r="BA80" i="1"/>
  <c r="BB80" i="1" s="1"/>
  <c r="AZ80" i="1"/>
  <c r="AZ274" i="1"/>
  <c r="BA274" i="1"/>
  <c r="BB274" i="1" s="1"/>
  <c r="BA315" i="1"/>
  <c r="BB315" i="1" s="1"/>
  <c r="AZ315" i="1"/>
  <c r="AZ217" i="1"/>
  <c r="BA217" i="1"/>
  <c r="BB217" i="1" s="1"/>
  <c r="AZ141" i="1"/>
  <c r="AZ335" i="1"/>
  <c r="AZ357" i="1"/>
  <c r="AX320" i="1"/>
  <c r="AY320" i="1" s="1"/>
  <c r="BA320" i="1" s="1"/>
  <c r="BB320" i="1" s="1"/>
  <c r="AZ436" i="1"/>
  <c r="AZ122" i="1"/>
  <c r="AX140" i="1"/>
  <c r="AY140" i="1" s="1"/>
  <c r="BA140" i="1" s="1"/>
  <c r="BB140" i="1" s="1"/>
  <c r="AX255" i="1"/>
  <c r="AY255" i="1" s="1"/>
  <c r="BA255" i="1" s="1"/>
  <c r="BB255" i="1" s="1"/>
  <c r="AZ100" i="1"/>
  <c r="AX431" i="1"/>
  <c r="AY431" i="1" s="1"/>
  <c r="BA431" i="1" s="1"/>
  <c r="BB431" i="1" s="1"/>
  <c r="BA153" i="1"/>
  <c r="BB153" i="1" s="1"/>
  <c r="AZ381" i="1"/>
  <c r="AZ145" i="1"/>
  <c r="BA333" i="1"/>
  <c r="BB333" i="1" s="1"/>
  <c r="AZ333" i="1"/>
  <c r="AL218" i="1"/>
  <c r="AW218" i="1" s="1"/>
  <c r="AX218" i="1" s="1"/>
  <c r="AY218" i="1" s="1"/>
  <c r="AZ407" i="1"/>
  <c r="AX198" i="1"/>
  <c r="AY198" i="1" s="1"/>
  <c r="BA198" i="1" s="1"/>
  <c r="BB198" i="1" s="1"/>
  <c r="AZ159" i="1"/>
  <c r="AZ232" i="1"/>
  <c r="AX79" i="1"/>
  <c r="AY79" i="1" s="1"/>
  <c r="AZ79" i="1" s="1"/>
  <c r="AZ377" i="1"/>
  <c r="AZ303" i="1"/>
  <c r="AZ363" i="1"/>
  <c r="AZ169" i="1"/>
  <c r="AZ397" i="1"/>
  <c r="AZ409" i="1"/>
  <c r="AZ270" i="1"/>
  <c r="AZ372" i="1"/>
  <c r="BA348" i="1"/>
  <c r="BB348" i="1" s="1"/>
  <c r="AZ348" i="1"/>
  <c r="AZ249" i="1"/>
  <c r="BA249" i="1"/>
  <c r="BB249" i="1" s="1"/>
  <c r="AZ269" i="1"/>
  <c r="AZ185" i="1"/>
  <c r="AZ78" i="1"/>
  <c r="AL213" i="1"/>
  <c r="AW213" i="1" s="1"/>
  <c r="AX213" i="1" s="1"/>
  <c r="AY213" i="1" s="1"/>
  <c r="BA213" i="1" s="1"/>
  <c r="BB213" i="1" s="1"/>
  <c r="AL279" i="1"/>
  <c r="AW279" i="1" s="1"/>
  <c r="AX279" i="1" s="1"/>
  <c r="AY279" i="1" s="1"/>
  <c r="AZ279" i="1" s="1"/>
  <c r="AX362" i="1"/>
  <c r="AY362" i="1" s="1"/>
  <c r="BA362" i="1" s="1"/>
  <c r="BB362" i="1" s="1"/>
  <c r="AZ248" i="1"/>
  <c r="AX242" i="1"/>
  <c r="AY242" i="1" s="1"/>
  <c r="BA242" i="1" s="1"/>
  <c r="BB242" i="1" s="1"/>
  <c r="AZ95" i="1"/>
  <c r="AL359" i="1"/>
  <c r="AW359" i="1" s="1"/>
  <c r="BA115" i="1"/>
  <c r="BB115" i="1" s="1"/>
  <c r="AZ150" i="1"/>
  <c r="AL221" i="1"/>
  <c r="AW221" i="1" s="1"/>
  <c r="AX221" i="1" s="1"/>
  <c r="AY221" i="1" s="1"/>
  <c r="BA221" i="1" s="1"/>
  <c r="BB221" i="1" s="1"/>
  <c r="AZ379" i="1"/>
  <c r="AZ314" i="1"/>
  <c r="BA170" i="1"/>
  <c r="BB170" i="1" s="1"/>
  <c r="AZ170" i="1"/>
  <c r="AZ369" i="1"/>
  <c r="AZ99" i="1"/>
  <c r="BA214" i="1"/>
  <c r="BB214" i="1" s="1"/>
  <c r="AZ214" i="1"/>
  <c r="BA234" i="1"/>
  <c r="BB234" i="1" s="1"/>
  <c r="AZ234" i="1"/>
  <c r="AZ410" i="1"/>
  <c r="BA410" i="1"/>
  <c r="BB410" i="1" s="1"/>
  <c r="BA230" i="1"/>
  <c r="BB230" i="1" s="1"/>
  <c r="AZ230" i="1"/>
  <c r="AZ341" i="1"/>
  <c r="AL209" i="1"/>
  <c r="AW209" i="1" s="1"/>
  <c r="AX209" i="1" s="1"/>
  <c r="AY209" i="1" s="1"/>
  <c r="BA209" i="1" s="1"/>
  <c r="BB209" i="1" s="1"/>
  <c r="AL427" i="1"/>
  <c r="AW427" i="1" s="1"/>
  <c r="AX427" i="1" s="1"/>
  <c r="AY427" i="1" s="1"/>
  <c r="BA427" i="1" s="1"/>
  <c r="BB427" i="1" s="1"/>
  <c r="AZ336" i="1"/>
  <c r="AX423" i="1"/>
  <c r="AY423" i="1" s="1"/>
  <c r="BA423" i="1" s="1"/>
  <c r="BB423" i="1" s="1"/>
  <c r="AZ77" i="1"/>
  <c r="AL203" i="1"/>
  <c r="AW203" i="1" s="1"/>
  <c r="AL322" i="1"/>
  <c r="AW322" i="1" s="1"/>
  <c r="AX322" i="1" s="1"/>
  <c r="AY322" i="1" s="1"/>
  <c r="AZ322" i="1" s="1"/>
  <c r="BA119" i="1"/>
  <c r="BB119" i="1" s="1"/>
  <c r="AX177" i="1"/>
  <c r="AY177" i="1" s="1"/>
  <c r="AZ177" i="1" s="1"/>
  <c r="BA425" i="1"/>
  <c r="BB425" i="1" s="1"/>
  <c r="AZ297" i="1"/>
  <c r="AL97" i="1"/>
  <c r="AW97" i="1" s="1"/>
  <c r="AX97" i="1" s="1"/>
  <c r="AY97" i="1" s="1"/>
  <c r="AZ97" i="1" s="1"/>
  <c r="AL205" i="1"/>
  <c r="AW205" i="1" s="1"/>
  <c r="AZ271" i="1"/>
  <c r="AL324" i="1"/>
  <c r="AW324" i="1" s="1"/>
  <c r="AX324" i="1" s="1"/>
  <c r="AY324" i="1" s="1"/>
  <c r="AL334" i="1"/>
  <c r="AW334" i="1" s="1"/>
  <c r="AX334" i="1" s="1"/>
  <c r="AY334" i="1" s="1"/>
  <c r="AZ192" i="1"/>
  <c r="AZ187" i="1"/>
  <c r="BA296" i="1"/>
  <c r="BB296" i="1" s="1"/>
  <c r="AL157" i="1"/>
  <c r="AW157" i="1" s="1"/>
  <c r="AX157" i="1" s="1"/>
  <c r="AY157" i="1" s="1"/>
  <c r="BA157" i="1" s="1"/>
  <c r="BB157" i="1" s="1"/>
  <c r="BA189" i="1"/>
  <c r="BB189" i="1" s="1"/>
  <c r="AX182" i="1"/>
  <c r="AY182" i="1" s="1"/>
  <c r="BA182" i="1" s="1"/>
  <c r="BB182" i="1" s="1"/>
  <c r="AL216" i="1"/>
  <c r="AW216" i="1" s="1"/>
  <c r="AX216" i="1" s="1"/>
  <c r="AY216" i="1" s="1"/>
  <c r="BA216" i="1" s="1"/>
  <c r="BB216" i="1" s="1"/>
  <c r="AZ176" i="1"/>
  <c r="AZ326" i="1"/>
  <c r="AX420" i="1"/>
  <c r="AY420" i="1" s="1"/>
  <c r="BA420" i="1" s="1"/>
  <c r="BB420" i="1" s="1"/>
  <c r="BA161" i="1"/>
  <c r="BB161" i="1" s="1"/>
  <c r="AZ365" i="1"/>
  <c r="AZ144" i="1"/>
  <c r="AZ414" i="1"/>
  <c r="AZ96" i="1"/>
  <c r="AZ277" i="1"/>
  <c r="BA294" i="1"/>
  <c r="BB294" i="1" s="1"/>
  <c r="AZ294" i="1"/>
  <c r="AZ175" i="1"/>
  <c r="BA175" i="1"/>
  <c r="BB175" i="1" s="1"/>
  <c r="BA349" i="1"/>
  <c r="BB349" i="1" s="1"/>
  <c r="AZ349" i="1"/>
  <c r="BA204" i="1"/>
  <c r="BB204" i="1" s="1"/>
  <c r="AZ204" i="1"/>
  <c r="BA238" i="1"/>
  <c r="BB238" i="1" s="1"/>
  <c r="AZ238" i="1"/>
  <c r="BA84" i="1"/>
  <c r="BB84" i="1" s="1"/>
  <c r="AZ84" i="1"/>
  <c r="BA321" i="1"/>
  <c r="BB321" i="1" s="1"/>
  <c r="AZ321" i="1"/>
  <c r="BA254" i="1"/>
  <c r="BB254" i="1" s="1"/>
  <c r="AZ254" i="1"/>
  <c r="BA134" i="1"/>
  <c r="BB134" i="1" s="1"/>
  <c r="AZ134" i="1"/>
  <c r="BA408" i="1"/>
  <c r="BB408" i="1" s="1"/>
  <c r="AZ408" i="1"/>
  <c r="AZ375" i="1"/>
  <c r="AZ220" i="1"/>
  <c r="BA288" i="1"/>
  <c r="BB288" i="1" s="1"/>
  <c r="AL343" i="1"/>
  <c r="AW343" i="1" s="1"/>
  <c r="AX343" i="1" s="1"/>
  <c r="AY343" i="1" s="1"/>
  <c r="AZ299" i="1"/>
  <c r="AZ342" i="1"/>
  <c r="AZ111" i="1"/>
  <c r="AZ417" i="1"/>
  <c r="AZ367" i="1"/>
  <c r="AZ259" i="1"/>
  <c r="AZ104" i="1"/>
  <c r="AJ69" i="1"/>
  <c r="AJ70" i="1" s="1"/>
  <c r="AJ68" i="1" s="1"/>
  <c r="AZ206" i="1"/>
  <c r="AZ406" i="1"/>
  <c r="AZ118" i="1"/>
  <c r="AX386" i="1"/>
  <c r="AY386" i="1" s="1"/>
  <c r="BA386" i="1" s="1"/>
  <c r="BB386" i="1" s="1"/>
  <c r="AL199" i="1"/>
  <c r="AW199" i="1" s="1"/>
  <c r="AX199" i="1" s="1"/>
  <c r="AY199" i="1" s="1"/>
  <c r="AZ355" i="1"/>
  <c r="AZ416" i="1"/>
  <c r="AZ81" i="1"/>
  <c r="AZ338" i="1"/>
  <c r="AZ211" i="1"/>
  <c r="AZ174" i="1"/>
  <c r="AL432" i="1"/>
  <c r="AW432" i="1" s="1"/>
  <c r="AX432" i="1" s="1"/>
  <c r="AY432" i="1" s="1"/>
  <c r="AL250" i="1"/>
  <c r="AW250" i="1" s="1"/>
  <c r="AX250" i="1" s="1"/>
  <c r="AY250" i="1" s="1"/>
  <c r="BA250" i="1" s="1"/>
  <c r="BB250" i="1" s="1"/>
  <c r="AZ435" i="1"/>
  <c r="AZ186" i="1"/>
  <c r="AZ82" i="1"/>
  <c r="AZ366" i="1"/>
  <c r="AX307" i="1"/>
  <c r="AY307" i="1" s="1"/>
  <c r="AL154" i="1"/>
  <c r="AW154" i="1" s="1"/>
  <c r="AX154" i="1" s="1"/>
  <c r="AY154" i="1" s="1"/>
  <c r="BA154" i="1" s="1"/>
  <c r="BB154" i="1" s="1"/>
  <c r="AZ166" i="1"/>
  <c r="AZ85" i="1"/>
  <c r="AX422" i="1"/>
  <c r="AY422" i="1" s="1"/>
  <c r="AZ422" i="1" s="1"/>
  <c r="AL260" i="1"/>
  <c r="AW260" i="1" s="1"/>
  <c r="AX260" i="1" s="1"/>
  <c r="AY260" i="1" s="1"/>
  <c r="BA260" i="1" s="1"/>
  <c r="BB260" i="1" s="1"/>
  <c r="AL227" i="1"/>
  <c r="AW227" i="1" s="1"/>
  <c r="AX227" i="1" s="1"/>
  <c r="AY227" i="1" s="1"/>
  <c r="AL350" i="1"/>
  <c r="AW350" i="1" s="1"/>
  <c r="AX350" i="1" s="1"/>
  <c r="AY350" i="1" s="1"/>
  <c r="BA350" i="1" s="1"/>
  <c r="BB350" i="1" s="1"/>
  <c r="AZ191" i="1"/>
  <c r="AL284" i="1"/>
  <c r="AW284" i="1" s="1"/>
  <c r="AX284" i="1" s="1"/>
  <c r="AY284" i="1" s="1"/>
  <c r="BA284" i="1" s="1"/>
  <c r="BB284" i="1" s="1"/>
  <c r="AZ415" i="1"/>
  <c r="AX309" i="1"/>
  <c r="AY309" i="1" s="1"/>
  <c r="AZ309" i="1" s="1"/>
  <c r="AZ371" i="1"/>
  <c r="AZ282" i="1"/>
  <c r="AZ306" i="1"/>
  <c r="AZ327" i="1"/>
  <c r="AZ337" i="1"/>
  <c r="AV361" i="1"/>
  <c r="AL361" i="1"/>
  <c r="AW361" i="1" s="1"/>
  <c r="AX205" i="1"/>
  <c r="AY205" i="1" s="1"/>
  <c r="BA205" i="1" s="1"/>
  <c r="BB205" i="1" s="1"/>
  <c r="AV268" i="1"/>
  <c r="AL268" i="1"/>
  <c r="AW268" i="1" s="1"/>
  <c r="AV387" i="1"/>
  <c r="AL387" i="1"/>
  <c r="AW387" i="1" s="1"/>
  <c r="AV210" i="1"/>
  <c r="AL210" i="1"/>
  <c r="AW210" i="1" s="1"/>
  <c r="AV328" i="1"/>
  <c r="AL328" i="1"/>
  <c r="AW328" i="1" s="1"/>
  <c r="AX203" i="1"/>
  <c r="AY203" i="1" s="1"/>
  <c r="AZ203" i="1" s="1"/>
  <c r="AX225" i="1"/>
  <c r="AY225" i="1" s="1"/>
  <c r="BA225" i="1" s="1"/>
  <c r="BB225" i="1" s="1"/>
  <c r="AL168" i="1"/>
  <c r="AW168" i="1" s="1"/>
  <c r="AX168" i="1" s="1"/>
  <c r="AY168" i="1" s="1"/>
  <c r="BA168" i="1" s="1"/>
  <c r="BB168" i="1" s="1"/>
  <c r="AX128" i="1"/>
  <c r="AY128" i="1" s="1"/>
  <c r="BA128" i="1" s="1"/>
  <c r="BB128" i="1" s="1"/>
  <c r="AX87" i="1"/>
  <c r="AY87" i="1" s="1"/>
  <c r="BA87" i="1" s="1"/>
  <c r="BB87" i="1" s="1"/>
  <c r="AZ126" i="1"/>
  <c r="AL142" i="1"/>
  <c r="AW142" i="1" s="1"/>
  <c r="AX142" i="1" s="1"/>
  <c r="AY142" i="1" s="1"/>
  <c r="AX239" i="1"/>
  <c r="AY239" i="1" s="1"/>
  <c r="AZ346" i="1"/>
  <c r="AZ116" i="1"/>
  <c r="AX370" i="1"/>
  <c r="AY370" i="1" s="1"/>
  <c r="AZ370" i="1" s="1"/>
  <c r="AL240" i="1"/>
  <c r="AW240" i="1" s="1"/>
  <c r="AX240" i="1" s="1"/>
  <c r="AY240" i="1" s="1"/>
  <c r="BA240" i="1" s="1"/>
  <c r="BB240" i="1" s="1"/>
  <c r="AZ428" i="1"/>
  <c r="AX359" i="1"/>
  <c r="AY359" i="1" s="1"/>
  <c r="AZ359" i="1" s="1"/>
  <c r="AZ340" i="1"/>
  <c r="BA403" i="1"/>
  <c r="BB403" i="1" s="1"/>
  <c r="AZ403" i="1"/>
  <c r="AV263" i="1"/>
  <c r="AL263" i="1"/>
  <c r="AW263" i="1" s="1"/>
  <c r="AL171" i="1"/>
  <c r="AW171" i="1" s="1"/>
  <c r="AX171" i="1" s="1"/>
  <c r="AY171" i="1" s="1"/>
  <c r="AX396" i="1"/>
  <c r="AY396" i="1" s="1"/>
  <c r="AX233" i="1"/>
  <c r="AY233" i="1" s="1"/>
  <c r="BA233" i="1" s="1"/>
  <c r="BB233" i="1" s="1"/>
  <c r="BA98" i="1"/>
  <c r="BB98" i="1" s="1"/>
  <c r="AZ374" i="1"/>
  <c r="BA244" i="1"/>
  <c r="BB244" i="1" s="1"/>
  <c r="AZ93" i="1"/>
  <c r="AZ280" i="1"/>
  <c r="X46" i="1"/>
  <c r="U46" i="1"/>
  <c r="AZ433" i="1"/>
  <c r="AX323" i="1"/>
  <c r="AY323" i="1" s="1"/>
  <c r="BA323" i="1" s="1"/>
  <c r="BB323" i="1" s="1"/>
  <c r="AX121" i="1"/>
  <c r="AY121" i="1" s="1"/>
  <c r="AZ424" i="1"/>
  <c r="AZ245" i="1"/>
  <c r="BA103" i="1"/>
  <c r="BB103" i="1" s="1"/>
  <c r="AZ103" i="1"/>
  <c r="AZ123" i="1"/>
  <c r="AL235" i="1"/>
  <c r="AW235" i="1" s="1"/>
  <c r="AV235" i="1"/>
  <c r="AZ226" i="1"/>
  <c r="BA434" i="1"/>
  <c r="BB434" i="1" s="1"/>
  <c r="AZ434" i="1"/>
  <c r="BA382" i="1"/>
  <c r="BB382" i="1" s="1"/>
  <c r="AZ382" i="1"/>
  <c r="BA404" i="1"/>
  <c r="BB404" i="1" s="1"/>
  <c r="AZ404" i="1"/>
  <c r="BA354" i="1"/>
  <c r="BB354" i="1" s="1"/>
  <c r="AZ354" i="1"/>
  <c r="BA351" i="1"/>
  <c r="BB351" i="1" s="1"/>
  <c r="AZ351" i="1"/>
  <c r="BA393" i="1"/>
  <c r="BB393" i="1" s="1"/>
  <c r="AZ393" i="1"/>
  <c r="BA411" i="1"/>
  <c r="BB411" i="1" s="1"/>
  <c r="AZ411" i="1"/>
  <c r="AZ302" i="1"/>
  <c r="AX258" i="1"/>
  <c r="AY258" i="1" s="1"/>
  <c r="BA383" i="1"/>
  <c r="BB383" i="1" s="1"/>
  <c r="AX237" i="1"/>
  <c r="AY237" i="1" s="1"/>
  <c r="BA237" i="1" s="1"/>
  <c r="BB237" i="1" s="1"/>
  <c r="AZ305" i="1"/>
  <c r="AZ312" i="1"/>
  <c r="BA163" i="1"/>
  <c r="BB163" i="1" s="1"/>
  <c r="AZ163" i="1"/>
  <c r="BA229" i="1"/>
  <c r="BB229" i="1" s="1"/>
  <c r="AZ229" i="1"/>
  <c r="BA92" i="1"/>
  <c r="BB92" i="1" s="1"/>
  <c r="AZ92" i="1"/>
  <c r="AZ368" i="1"/>
  <c r="BA345" i="1"/>
  <c r="BB345" i="1" s="1"/>
  <c r="AZ345" i="1"/>
  <c r="BA88" i="1"/>
  <c r="BB88" i="1" s="1"/>
  <c r="AZ88" i="1"/>
  <c r="AZ219" i="1"/>
  <c r="BA196" i="1"/>
  <c r="BB196" i="1" s="1"/>
  <c r="AZ196" i="1"/>
  <c r="BA94" i="1"/>
  <c r="BB94" i="1" s="1"/>
  <c r="AZ94" i="1"/>
  <c r="BA107" i="1"/>
  <c r="BB107" i="1" s="1"/>
  <c r="AZ107" i="1"/>
  <c r="BA105" i="1"/>
  <c r="BB105" i="1" s="1"/>
  <c r="AZ105" i="1"/>
  <c r="BA247" i="1"/>
  <c r="BB247" i="1" s="1"/>
  <c r="AZ247" i="1"/>
  <c r="BA155" i="1"/>
  <c r="BB155" i="1" s="1"/>
  <c r="AZ155" i="1"/>
  <c r="BA208" i="1"/>
  <c r="BB208" i="1" s="1"/>
  <c r="AZ208" i="1"/>
  <c r="BA133" i="1"/>
  <c r="BB133" i="1" s="1"/>
  <c r="AZ133" i="1"/>
  <c r="AX438" i="1"/>
  <c r="AY438" i="1" s="1"/>
  <c r="BA438" i="1" s="1"/>
  <c r="BB438" i="1" s="1"/>
  <c r="AX405" i="1"/>
  <c r="AY405" i="1" s="1"/>
  <c r="BA405" i="1" s="1"/>
  <c r="BB405" i="1" s="1"/>
  <c r="AX430" i="1"/>
  <c r="AY430" i="1" s="1"/>
  <c r="BA430" i="1" s="1"/>
  <c r="BB430" i="1" s="1"/>
  <c r="BA261" i="1"/>
  <c r="BB261" i="1" s="1"/>
  <c r="AZ261" i="1"/>
  <c r="AX391" i="1"/>
  <c r="AY391" i="1" s="1"/>
  <c r="BA391" i="1" s="1"/>
  <c r="BB391" i="1" s="1"/>
  <c r="BA276" i="1"/>
  <c r="BB276" i="1" s="1"/>
  <c r="AZ276" i="1"/>
  <c r="AZ91" i="1"/>
  <c r="BA172" i="1"/>
  <c r="BB172" i="1" s="1"/>
  <c r="AZ172" i="1"/>
  <c r="BA313" i="1"/>
  <c r="BB313" i="1" s="1"/>
  <c r="AZ313" i="1"/>
  <c r="AV202" i="1"/>
  <c r="AL202" i="1"/>
  <c r="AW202" i="1" s="1"/>
  <c r="AL83" i="1"/>
  <c r="AW83" i="1" s="1"/>
  <c r="AX83" i="1" s="1"/>
  <c r="AY83" i="1" s="1"/>
  <c r="BA83" i="1" s="1"/>
  <c r="BB83" i="1" s="1"/>
  <c r="AX228" i="1"/>
  <c r="AY228" i="1" s="1"/>
  <c r="BA228" i="1" s="1"/>
  <c r="BB228" i="1" s="1"/>
  <c r="AX130" i="1"/>
  <c r="AY130" i="1" s="1"/>
  <c r="BA130" i="1" s="1"/>
  <c r="BB130" i="1" s="1"/>
  <c r="AX167" i="1"/>
  <c r="AY167" i="1" s="1"/>
  <c r="BA167" i="1" s="1"/>
  <c r="BB167" i="1" s="1"/>
  <c r="AZ301" i="1"/>
  <c r="AZ325" i="1"/>
  <c r="BA253" i="1"/>
  <c r="BB253" i="1" s="1"/>
  <c r="AZ253" i="1"/>
  <c r="AX388" i="1"/>
  <c r="AY388" i="1" s="1"/>
  <c r="BA388" i="1" s="1"/>
  <c r="BB388" i="1" s="1"/>
  <c r="AL164" i="1"/>
  <c r="AW164" i="1" s="1"/>
  <c r="AX164" i="1" s="1"/>
  <c r="AY164" i="1" s="1"/>
  <c r="AL139" i="1"/>
  <c r="AW139" i="1" s="1"/>
  <c r="AV139" i="1"/>
  <c r="AL308" i="1"/>
  <c r="AW308" i="1" s="1"/>
  <c r="AX308" i="1" s="1"/>
  <c r="AY308" i="1" s="1"/>
  <c r="BA308" i="1" s="1"/>
  <c r="BB308" i="1" s="1"/>
  <c r="BA207" i="1"/>
  <c r="BB207" i="1" s="1"/>
  <c r="AZ207" i="1"/>
  <c r="AX378" i="1"/>
  <c r="AY378" i="1" s="1"/>
  <c r="BA378" i="1" s="1"/>
  <c r="BB378" i="1" s="1"/>
  <c r="AX243" i="1"/>
  <c r="AY243" i="1" s="1"/>
  <c r="BA243" i="1" s="1"/>
  <c r="BB243" i="1" s="1"/>
  <c r="AL385" i="1"/>
  <c r="AW385" i="1" s="1"/>
  <c r="AV385" i="1"/>
  <c r="AX188" i="1"/>
  <c r="AY188" i="1" s="1"/>
  <c r="BA188" i="1" s="1"/>
  <c r="BB188" i="1" s="1"/>
  <c r="AX135" i="1"/>
  <c r="AY135" i="1" s="1"/>
  <c r="BA135" i="1" s="1"/>
  <c r="BB135" i="1" s="1"/>
  <c r="AL183" i="1"/>
  <c r="AW183" i="1" s="1"/>
  <c r="AX183" i="1" s="1"/>
  <c r="AY183" i="1" s="1"/>
  <c r="BA183" i="1" s="1"/>
  <c r="BB183" i="1" s="1"/>
  <c r="BA173" i="1"/>
  <c r="BB173" i="1" s="1"/>
  <c r="AZ173" i="1"/>
  <c r="BA152" i="1"/>
  <c r="BB152" i="1" s="1"/>
  <c r="AZ152" i="1"/>
  <c r="AZ275" i="1"/>
  <c r="AZ400" i="1"/>
  <c r="AZ147" i="1"/>
  <c r="AZ264" i="1"/>
  <c r="AZ439" i="1"/>
  <c r="BA257" i="1"/>
  <c r="BB257" i="1" s="1"/>
  <c r="AZ257" i="1"/>
  <c r="AZ317" i="1"/>
  <c r="AZ114" i="1"/>
  <c r="AZ201" i="1"/>
  <c r="AZ149" i="1"/>
  <c r="AZ160" i="1"/>
  <c r="BA267" i="1"/>
  <c r="BB267" i="1" s="1"/>
  <c r="AZ267" i="1"/>
  <c r="AZ195" i="1"/>
  <c r="AZ399" i="1"/>
  <c r="AZ376" i="1"/>
  <c r="BA289" i="1"/>
  <c r="BB289" i="1" s="1"/>
  <c r="AZ289" i="1"/>
  <c r="AZ120" i="1"/>
  <c r="AZ212" i="1"/>
  <c r="BA125" i="1"/>
  <c r="BB125" i="1" s="1"/>
  <c r="AZ125" i="1"/>
  <c r="AZ222" i="1"/>
  <c r="AZ180" i="1"/>
  <c r="AZ418" i="1"/>
  <c r="AZ158" i="1"/>
  <c r="AZ251" i="1"/>
  <c r="AX329" i="1"/>
  <c r="AY329" i="1" s="1"/>
  <c r="BA329" i="1" s="1"/>
  <c r="BB329" i="1" s="1"/>
  <c r="BA356" i="1"/>
  <c r="BB356" i="1" s="1"/>
  <c r="AZ356" i="1"/>
  <c r="BA165" i="1"/>
  <c r="BB165" i="1" s="1"/>
  <c r="AZ165" i="1"/>
  <c r="BA440" i="1"/>
  <c r="BB440" i="1" s="1"/>
  <c r="AZ440" i="1"/>
  <c r="BA223" i="1"/>
  <c r="BB223" i="1" s="1"/>
  <c r="AZ223" i="1"/>
  <c r="BA353" i="1"/>
  <c r="BB353" i="1" s="1"/>
  <c r="AZ353" i="1"/>
  <c r="BA311" i="1"/>
  <c r="BB311" i="1" s="1"/>
  <c r="AZ311" i="1"/>
  <c r="BA246" i="1"/>
  <c r="BB246" i="1" s="1"/>
  <c r="AZ246" i="1"/>
  <c r="BA398" i="1"/>
  <c r="BB398" i="1" s="1"/>
  <c r="AZ398" i="1"/>
  <c r="BA193" i="1"/>
  <c r="BB193" i="1" s="1"/>
  <c r="AZ193" i="1"/>
  <c r="AZ390" i="1"/>
  <c r="AV101" i="1"/>
  <c r="AK69" i="1"/>
  <c r="AK70" i="1" s="1"/>
  <c r="AW86" i="1"/>
  <c r="AX86" i="1" s="1"/>
  <c r="AY86" i="1" s="1"/>
  <c r="BA86" i="1" s="1"/>
  <c r="BB86" i="1" s="1"/>
  <c r="AX358" i="1"/>
  <c r="AY358" i="1" s="1"/>
  <c r="BA358" i="1" s="1"/>
  <c r="BB358" i="1" s="1"/>
  <c r="AZ190" i="1"/>
  <c r="AL200" i="1"/>
  <c r="AW200" i="1" s="1"/>
  <c r="AX200" i="1" s="1"/>
  <c r="AY200" i="1" s="1"/>
  <c r="AX395" i="1"/>
  <c r="AY395" i="1" s="1"/>
  <c r="BA395" i="1" s="1"/>
  <c r="BB395" i="1" s="1"/>
  <c r="BA281" i="1"/>
  <c r="BB281" i="1" s="1"/>
  <c r="AZ281" i="1"/>
  <c r="AZ265" i="1"/>
  <c r="AX347" i="1"/>
  <c r="AY347" i="1" s="1"/>
  <c r="BA347" i="1" s="1"/>
  <c r="BB347" i="1" s="1"/>
  <c r="AL178" i="1"/>
  <c r="AW178" i="1" s="1"/>
  <c r="AX178" i="1" s="1"/>
  <c r="AY178" i="1" s="1"/>
  <c r="AZ136" i="1"/>
  <c r="AZ181" i="1"/>
  <c r="AX292" i="1"/>
  <c r="AY292" i="1" s="1"/>
  <c r="BA292" i="1" s="1"/>
  <c r="BB292" i="1" s="1"/>
  <c r="AZ184" i="1"/>
  <c r="AZ215" i="1"/>
  <c r="AZ231" i="1"/>
  <c r="AX287" i="1"/>
  <c r="AY287" i="1" s="1"/>
  <c r="BA287" i="1" s="1"/>
  <c r="BB287" i="1" s="1"/>
  <c r="BA146" i="1"/>
  <c r="BB146" i="1" s="1"/>
  <c r="AZ146" i="1"/>
  <c r="AZ295" i="1"/>
  <c r="AX110" i="1"/>
  <c r="AY110" i="1" s="1"/>
  <c r="BA110" i="1" s="1"/>
  <c r="BB110" i="1" s="1"/>
  <c r="AL137" i="1"/>
  <c r="AW137" i="1" s="1"/>
  <c r="AX137" i="1" s="1"/>
  <c r="AY137" i="1" s="1"/>
  <c r="BA413" i="1"/>
  <c r="BB413" i="1" s="1"/>
  <c r="AZ413" i="1"/>
  <c r="AZ127" i="1"/>
  <c r="AZ143" i="1"/>
  <c r="BA266" i="1"/>
  <c r="BB266" i="1" s="1"/>
  <c r="AZ266" i="1"/>
  <c r="AZ298" i="1"/>
  <c r="BA194" i="1"/>
  <c r="BB194" i="1" s="1"/>
  <c r="AZ194" i="1"/>
  <c r="BA394" i="1"/>
  <c r="BB394" i="1" s="1"/>
  <c r="AZ394" i="1"/>
  <c r="AX330" i="1"/>
  <c r="AY330" i="1" s="1"/>
  <c r="BA330" i="1" s="1"/>
  <c r="BB330" i="1" s="1"/>
  <c r="AL437" i="1"/>
  <c r="AW437" i="1" s="1"/>
  <c r="AX437" i="1" s="1"/>
  <c r="AY437" i="1" s="1"/>
  <c r="BA309" i="1" l="1"/>
  <c r="BB309" i="1" s="1"/>
  <c r="BA422" i="1"/>
  <c r="BB422" i="1" s="1"/>
  <c r="BA252" i="1"/>
  <c r="BB252" i="1" s="1"/>
  <c r="BA318" i="1"/>
  <c r="BB318" i="1" s="1"/>
  <c r="S76" i="1"/>
  <c r="AE76" i="1" s="1"/>
  <c r="AZ138" i="1"/>
  <c r="AZ362" i="1"/>
  <c r="AZ112" i="1"/>
  <c r="BA112" i="1"/>
  <c r="BB112" i="1" s="1"/>
  <c r="AZ198" i="1"/>
  <c r="AZ250" i="1"/>
  <c r="BA177" i="1"/>
  <c r="BB177" i="1" s="1"/>
  <c r="AZ431" i="1"/>
  <c r="AZ344" i="1"/>
  <c r="AZ205" i="1"/>
  <c r="AZ168" i="1"/>
  <c r="AZ283" i="1"/>
  <c r="AZ167" i="1"/>
  <c r="AZ350" i="1"/>
  <c r="AZ420" i="1"/>
  <c r="AZ255" i="1"/>
  <c r="AZ320" i="1"/>
  <c r="AZ131" i="1"/>
  <c r="AZ209" i="1"/>
  <c r="AZ140" i="1"/>
  <c r="BA334" i="1"/>
  <c r="BB334" i="1" s="1"/>
  <c r="AZ334" i="1"/>
  <c r="AZ218" i="1"/>
  <c r="BA218" i="1"/>
  <c r="BB218" i="1" s="1"/>
  <c r="AZ157" i="1"/>
  <c r="AZ213" i="1"/>
  <c r="AZ242" i="1"/>
  <c r="BA370" i="1"/>
  <c r="BB370" i="1" s="1"/>
  <c r="AZ225" i="1"/>
  <c r="BA79" i="1"/>
  <c r="BB79" i="1" s="1"/>
  <c r="AZ423" i="1"/>
  <c r="AZ197" i="1"/>
  <c r="AZ324" i="1"/>
  <c r="BA324" i="1"/>
  <c r="BB324" i="1" s="1"/>
  <c r="BA322" i="1"/>
  <c r="BB322" i="1" s="1"/>
  <c r="AZ151" i="1"/>
  <c r="BA227" i="1"/>
  <c r="BB227" i="1" s="1"/>
  <c r="AZ227" i="1"/>
  <c r="AZ182" i="1"/>
  <c r="BA203" i="1"/>
  <c r="BB203" i="1" s="1"/>
  <c r="BA97" i="1"/>
  <c r="BB97" i="1" s="1"/>
  <c r="BA359" i="1"/>
  <c r="BB359" i="1" s="1"/>
  <c r="AX263" i="1"/>
  <c r="AY263" i="1" s="1"/>
  <c r="BA263" i="1" s="1"/>
  <c r="BB263" i="1" s="1"/>
  <c r="AZ221" i="1"/>
  <c r="BA432" i="1"/>
  <c r="BB432" i="1" s="1"/>
  <c r="AZ432" i="1"/>
  <c r="BA343" i="1"/>
  <c r="BB343" i="1" s="1"/>
  <c r="AZ343" i="1"/>
  <c r="BA199" i="1"/>
  <c r="BB199" i="1" s="1"/>
  <c r="AZ199" i="1"/>
  <c r="AZ386" i="1"/>
  <c r="AZ154" i="1"/>
  <c r="AZ284" i="1"/>
  <c r="AZ260" i="1"/>
  <c r="Z47" i="1"/>
  <c r="U47" i="1" s="1"/>
  <c r="X76" i="1" s="1"/>
  <c r="AJ76" i="1" s="1"/>
  <c r="BA279" i="1"/>
  <c r="BB279" i="1" s="1"/>
  <c r="AZ216" i="1"/>
  <c r="BA307" i="1"/>
  <c r="BB307" i="1" s="1"/>
  <c r="AZ307" i="1"/>
  <c r="AJ74" i="1"/>
  <c r="AZ427" i="1"/>
  <c r="AX268" i="1"/>
  <c r="AY268" i="1" s="1"/>
  <c r="AX328" i="1"/>
  <c r="AY328" i="1" s="1"/>
  <c r="AX361" i="1"/>
  <c r="AY361" i="1" s="1"/>
  <c r="AZ102" i="1"/>
  <c r="BA142" i="1"/>
  <c r="BB142" i="1" s="1"/>
  <c r="AZ142" i="1"/>
  <c r="BA171" i="1"/>
  <c r="BB171" i="1" s="1"/>
  <c r="AZ171" i="1"/>
  <c r="BA396" i="1"/>
  <c r="BB396" i="1" s="1"/>
  <c r="AZ396" i="1"/>
  <c r="AZ87" i="1"/>
  <c r="AX387" i="1"/>
  <c r="AY387" i="1" s="1"/>
  <c r="BA239" i="1"/>
  <c r="BB239" i="1" s="1"/>
  <c r="AZ239" i="1"/>
  <c r="AX210" i="1"/>
  <c r="AY210" i="1" s="1"/>
  <c r="AZ233" i="1"/>
  <c r="AZ128" i="1"/>
  <c r="AZ240" i="1"/>
  <c r="AZ323" i="1"/>
  <c r="AC46" i="1"/>
  <c r="V76" i="1"/>
  <c r="AH76" i="1" s="1"/>
  <c r="AZ237" i="1"/>
  <c r="BA121" i="1"/>
  <c r="BB121" i="1" s="1"/>
  <c r="AZ121" i="1"/>
  <c r="AU70" i="1"/>
  <c r="AZ430" i="1"/>
  <c r="AZ405" i="1"/>
  <c r="AX235" i="1"/>
  <c r="AY235" i="1" s="1"/>
  <c r="AZ378" i="1"/>
  <c r="AZ188" i="1"/>
  <c r="AZ243" i="1"/>
  <c r="AZ258" i="1"/>
  <c r="BA258" i="1"/>
  <c r="BB258" i="1" s="1"/>
  <c r="AZ135" i="1"/>
  <c r="BA164" i="1"/>
  <c r="BB164" i="1" s="1"/>
  <c r="AZ164" i="1"/>
  <c r="AZ388" i="1"/>
  <c r="AZ83" i="1"/>
  <c r="AZ228" i="1"/>
  <c r="AX202" i="1"/>
  <c r="AY202" i="1" s="1"/>
  <c r="BA202" i="1" s="1"/>
  <c r="BB202" i="1" s="1"/>
  <c r="AZ438" i="1"/>
  <c r="AX385" i="1"/>
  <c r="AY385" i="1" s="1"/>
  <c r="BA385" i="1" s="1"/>
  <c r="BB385" i="1" s="1"/>
  <c r="AX139" i="1"/>
  <c r="AY139" i="1" s="1"/>
  <c r="BA139" i="1" s="1"/>
  <c r="BB139" i="1" s="1"/>
  <c r="AZ130" i="1"/>
  <c r="AZ183" i="1"/>
  <c r="AZ391" i="1"/>
  <c r="AZ308" i="1"/>
  <c r="AZ330" i="1"/>
  <c r="AZ110" i="1"/>
  <c r="AZ86" i="1"/>
  <c r="AZ347" i="1"/>
  <c r="AZ329" i="1"/>
  <c r="AZ287" i="1"/>
  <c r="AZ358" i="1"/>
  <c r="BA178" i="1"/>
  <c r="BB178" i="1" s="1"/>
  <c r="AZ178" i="1"/>
  <c r="BA200" i="1"/>
  <c r="BB200" i="1" s="1"/>
  <c r="AZ200" i="1"/>
  <c r="BA437" i="1"/>
  <c r="BB437" i="1" s="1"/>
  <c r="AZ437" i="1"/>
  <c r="BA137" i="1"/>
  <c r="BB137" i="1" s="1"/>
  <c r="AZ137" i="1"/>
  <c r="AN70" i="1"/>
  <c r="AK68" i="1"/>
  <c r="P43" i="1"/>
  <c r="Z45" i="1" s="1"/>
  <c r="AZ292" i="1"/>
  <c r="AZ395" i="1"/>
  <c r="AX101" i="1"/>
  <c r="AY101" i="1" s="1"/>
  <c r="BA101" i="1" s="1"/>
  <c r="BB101" i="1" s="1"/>
  <c r="AL69" i="1"/>
  <c r="AL70" i="1" s="1"/>
  <c r="X47" i="1" l="1"/>
  <c r="AZ263" i="1"/>
  <c r="AC47" i="1"/>
  <c r="BA361" i="1"/>
  <c r="BB361" i="1" s="1"/>
  <c r="AZ361" i="1"/>
  <c r="BA328" i="1"/>
  <c r="BB328" i="1" s="1"/>
  <c r="AZ328" i="1"/>
  <c r="BA268" i="1"/>
  <c r="BB268" i="1" s="1"/>
  <c r="AZ268" i="1"/>
  <c r="BA387" i="1"/>
  <c r="BB387" i="1" s="1"/>
  <c r="AZ387" i="1"/>
  <c r="BA210" i="1"/>
  <c r="BB210" i="1" s="1"/>
  <c r="AZ210" i="1"/>
  <c r="BA235" i="1"/>
  <c r="BB235" i="1" s="1"/>
  <c r="AZ235" i="1"/>
  <c r="AZ139" i="1"/>
  <c r="AZ385" i="1"/>
  <c r="AZ202" i="1"/>
  <c r="AZ101" i="1"/>
  <c r="AL68" i="1"/>
  <c r="AD68" i="1" s="1"/>
  <c r="AL74" i="1"/>
  <c r="Z48" i="1"/>
  <c r="X45" i="1"/>
  <c r="AV70" i="1" l="1"/>
  <c r="AW70" i="1" s="1"/>
  <c r="AS70" i="1"/>
  <c r="AP70" i="1" s="1"/>
  <c r="P41" i="1" s="1"/>
  <c r="P42" i="1" s="1"/>
  <c r="AI74" i="1" s="1"/>
  <c r="U48" i="1"/>
  <c r="Z49" i="1"/>
  <c r="AB48" i="1" s="1"/>
  <c r="AK74" i="1" l="1"/>
  <c r="W74" i="1"/>
  <c r="AF74" i="1"/>
  <c r="Y74" i="1"/>
  <c r="AC45" i="1"/>
  <c r="T74" i="1"/>
  <c r="AF71" i="1"/>
  <c r="AI71" i="1" s="1"/>
  <c r="AK71" i="1" s="1"/>
  <c r="P45" i="1"/>
  <c r="P46" i="1" s="1"/>
  <c r="P47" i="1" s="1"/>
  <c r="P48" i="1" s="1"/>
  <c r="Z51" i="1" s="1"/>
  <c r="AB44" i="1"/>
  <c r="AB46" i="1"/>
  <c r="AB47" i="1"/>
  <c r="AB45" i="1"/>
  <c r="Z76" i="1"/>
  <c r="AL76" i="1" s="1"/>
  <c r="AC48" i="1"/>
  <c r="Z54" i="1" l="1"/>
  <c r="Z55" i="1"/>
  <c r="AD74" i="1"/>
  <c r="O52" i="1" s="1"/>
  <c r="R52" i="1" s="1"/>
  <c r="R74" i="1"/>
  <c r="O51" i="1" s="1"/>
  <c r="R51" i="1" s="1"/>
  <c r="Z52" i="1"/>
  <c r="AB49" i="1"/>
  <c r="O53" i="1" l="1"/>
  <c r="K82" i="1" s="1"/>
  <c r="K95" i="1" l="1"/>
  <c r="K87" i="1"/>
  <c r="K91" i="1"/>
  <c r="K88" i="1"/>
  <c r="K94" i="1"/>
  <c r="K89" i="1"/>
  <c r="K78" i="1"/>
  <c r="K86" i="1"/>
  <c r="K84" i="1"/>
  <c r="K85" i="1"/>
  <c r="K96" i="1"/>
  <c r="R53" i="1"/>
  <c r="K79" i="1"/>
  <c r="K83" i="1"/>
  <c r="K77" i="1"/>
  <c r="K80" i="1"/>
  <c r="K90" i="1"/>
  <c r="K92" i="1"/>
  <c r="K93" i="1"/>
  <c r="K81" i="1"/>
  <c r="P50" i="1"/>
  <c r="K76" i="1" l="1"/>
  <c r="P56" i="1" s="1"/>
  <c r="P54" i="1"/>
  <c r="O57" i="1"/>
  <c r="O58" i="1" s="1"/>
  <c r="K21" i="1" l="1"/>
  <c r="K41" i="1" s="1"/>
  <c r="K42" i="1" s="1"/>
  <c r="K43" i="1" s="1"/>
  <c r="K44" i="1" s="1"/>
  <c r="K45" i="1" s="1"/>
  <c r="K46" i="1" s="1"/>
  <c r="K47" i="1" s="1"/>
  <c r="K48" i="1" s="1"/>
  <c r="K50" i="1" s="1"/>
  <c r="K51" i="1" s="1"/>
  <c r="K52" i="1" s="1"/>
  <c r="K53" i="1" s="1"/>
  <c r="K54" i="1" s="1"/>
  <c r="K56" i="1" s="1"/>
  <c r="K57" i="1" s="1"/>
  <c r="K58" i="1" s="1"/>
  <c r="T3" i="1" s="1"/>
  <c r="T21" i="1" s="1"/>
  <c r="T43" i="1" s="1"/>
  <c r="T51" i="1" s="1"/>
  <c r="T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Niels From</author>
  </authors>
  <commentList>
    <comment ref="I5" authorId="0" shapeId="0" xr:uid="{00000000-0006-0000-0000-000001000000}">
      <text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Vejledningen</t>
        </r>
        <r>
          <rPr>
            <sz val="12"/>
            <color indexed="81"/>
            <rFont val="Tahoma"/>
            <family val="2"/>
          </rPr>
          <t xml:space="preserve"> til dette regneark findes i
</t>
        </r>
        <r>
          <rPr>
            <b/>
            <sz val="12"/>
            <color indexed="81"/>
            <rFont val="Tahoma"/>
            <family val="2"/>
          </rPr>
          <t>Drejebog til store varmepumpeprojekter i fjernvarmen</t>
        </r>
        <r>
          <rPr>
            <sz val="12"/>
            <color indexed="81"/>
            <rFont val="Tahoma"/>
            <family val="2"/>
          </rPr>
          <t xml:space="preserve">,
som kan downloades fra Energistyrelsens hjemmeside.
---
</t>
        </r>
        <r>
          <rPr>
            <b/>
            <sz val="12"/>
            <color indexed="81"/>
            <rFont val="Tahoma"/>
            <family val="2"/>
          </rPr>
          <t>Regnearket er udviklet for Energistyrelsen af</t>
        </r>
        <r>
          <rPr>
            <sz val="12"/>
            <color indexed="81"/>
            <rFont val="Tahoma"/>
            <family val="2"/>
          </rPr>
          <t xml:space="preserve">
Grøn Energi
Teknologisk Institut
PlanEnergi
Rambøll
---
Energistyrelsen og projektgruppen påtager sig intet ansvar
for brugen af regnearket.</t>
        </r>
      </text>
    </comment>
  </commentList>
</comments>
</file>

<file path=xl/sharedStrings.xml><?xml version="1.0" encoding="utf-8"?>
<sst xmlns="http://schemas.openxmlformats.org/spreadsheetml/2006/main" count="294" uniqueCount="200">
  <si>
    <t>Varmebehov</t>
  </si>
  <si>
    <t>Solvarme</t>
  </si>
  <si>
    <t>Dag</t>
  </si>
  <si>
    <t>Forudsætninger</t>
  </si>
  <si>
    <t>MWh/år</t>
  </si>
  <si>
    <t>GraddøgnsAfhængigt Forbrug (GAF)</t>
  </si>
  <si>
    <t>-</t>
  </si>
  <si>
    <t>m2</t>
  </si>
  <si>
    <t>MW</t>
  </si>
  <si>
    <t>Uden varmepumpe</t>
  </si>
  <si>
    <t>Varmepumpe</t>
  </si>
  <si>
    <t>Med varmepumpe</t>
  </si>
  <si>
    <t>Andel</t>
  </si>
  <si>
    <t>Kapacitet</t>
  </si>
  <si>
    <t>kWh/m2/år</t>
  </si>
  <si>
    <t>Spidslastenhed</t>
  </si>
  <si>
    <t>Tilgængelighed</t>
  </si>
  <si>
    <t>Varmeeffekt</t>
  </si>
  <si>
    <t>Marginalpris</t>
  </si>
  <si>
    <t>Betegnelse</t>
  </si>
  <si>
    <t>Solvarmeanlæg</t>
  </si>
  <si>
    <t>Billigste produktionsenhed (excl. solvarme)</t>
  </si>
  <si>
    <t>Næstbilligste produktionsenhed (excl. solvarme)</t>
  </si>
  <si>
    <t>Investering</t>
  </si>
  <si>
    <t>Driftsbesparelse</t>
  </si>
  <si>
    <t>kr.</t>
  </si>
  <si>
    <t>Simpel tilbagebetalingstid</t>
  </si>
  <si>
    <t>år</t>
  </si>
  <si>
    <t>timer/år</t>
  </si>
  <si>
    <t>Fuldlasttimer</t>
  </si>
  <si>
    <t>Drift og vedligehold</t>
  </si>
  <si>
    <t>Simpel beregning af selskabsøkonomien i et varmepumpeprojekt</t>
  </si>
  <si>
    <t>Værdi af køling (salgspris)</t>
  </si>
  <si>
    <t>kr./MWh-køl</t>
  </si>
  <si>
    <t>kr./MWh-varme</t>
  </si>
  <si>
    <t>kr./MWh</t>
  </si>
  <si>
    <t>Teknisk levetid</t>
  </si>
  <si>
    <t>Varmepumpens fuldlasttimer</t>
  </si>
  <si>
    <t>Intern rente</t>
  </si>
  <si>
    <t>p.a.</t>
  </si>
  <si>
    <t>mio. kr./MW-varme</t>
  </si>
  <si>
    <t>Produktionsenhed</t>
  </si>
  <si>
    <t>Uden VP</t>
  </si>
  <si>
    <t>Med VP</t>
  </si>
  <si>
    <t>Varmeproduktion</t>
  </si>
  <si>
    <t>Varmefordeling</t>
  </si>
  <si>
    <t>I alt</t>
  </si>
  <si>
    <t>COP-varm (årsgennemsnit)</t>
  </si>
  <si>
    <t>Projektbeskrivelse</t>
  </si>
  <si>
    <t>Hold musen over denne celle!</t>
  </si>
  <si>
    <t>Andel af solgt køling</t>
  </si>
  <si>
    <t>Fjernvarmevand opvarmes fra</t>
  </si>
  <si>
    <t>Fjernvarmevand opvarmes til</t>
  </si>
  <si>
    <t>Lorentz-virkningsgrad</t>
  </si>
  <si>
    <t>°C</t>
  </si>
  <si>
    <t>LMTD kold</t>
  </si>
  <si>
    <t>LMTD varm</t>
  </si>
  <si>
    <t>Varmekilde afkøles fra</t>
  </si>
  <si>
    <t>Varmekilde afkøles til</t>
  </si>
  <si>
    <t>Lorentz-COP</t>
  </si>
  <si>
    <t>Kelvin minus Celcius</t>
  </si>
  <si>
    <t>K</t>
  </si>
  <si>
    <t>Pris for varmekilde (købspris)</t>
  </si>
  <si>
    <t>Afskrivningsperiode</t>
  </si>
  <si>
    <t>Lånerente</t>
  </si>
  <si>
    <t>1. års kapitalomkostninger</t>
  </si>
  <si>
    <t>1. års nettobesparelse</t>
  </si>
  <si>
    <t>Varmepumpens varmepris incl. kapitalomkost.</t>
  </si>
  <si>
    <t>kr./år   =</t>
  </si>
  <si>
    <t>kr.        =</t>
  </si>
  <si>
    <t>Energibesparelse</t>
  </si>
  <si>
    <t>Værdi af energibesparelse</t>
  </si>
  <si>
    <t>Bruttoinvestering</t>
  </si>
  <si>
    <t>Nettoinvestering</t>
  </si>
  <si>
    <t>Værdi af Energibesparelse</t>
  </si>
  <si>
    <t>kr./MWh-el</t>
  </si>
  <si>
    <t>MWh</t>
  </si>
  <si>
    <t>COP</t>
  </si>
  <si>
    <t>Skal COP beregnes eller indtastes</t>
  </si>
  <si>
    <t>Varmepumpe-COP</t>
  </si>
  <si>
    <t>Indtastes</t>
  </si>
  <si>
    <t>Beregnes</t>
  </si>
  <si>
    <t>Varmekilde</t>
  </si>
  <si>
    <t>Varmekilde (udeluft eller væske)</t>
  </si>
  <si>
    <t>Udeluft</t>
  </si>
  <si>
    <t>Væske</t>
  </si>
  <si>
    <t>Udetemperaturer fra EnergyPro - Sorteret efter temp.</t>
  </si>
  <si>
    <t>Udetemperaturer</t>
  </si>
  <si>
    <t>Fra SE</t>
  </si>
  <si>
    <t>Ydelse</t>
  </si>
  <si>
    <t>Korrigeret</t>
  </si>
  <si>
    <t>Faktor</t>
  </si>
  <si>
    <t>Ny COP</t>
  </si>
  <si>
    <t>ny ydelse</t>
  </si>
  <si>
    <t>0,036x + 3,1616</t>
  </si>
  <si>
    <t>COP Ligninger</t>
  </si>
  <si>
    <t>-9 til 0</t>
  </si>
  <si>
    <t>0 til 7</t>
  </si>
  <si>
    <t>7 til 17</t>
  </si>
  <si>
    <r>
      <t>-0,0002x</t>
    </r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+ 0,0023x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+ 0,0045x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- 0,0087x + 3,1694</t>
    </r>
  </si>
  <si>
    <t>0,0533x + 3,1686</t>
  </si>
  <si>
    <t>X^4</t>
  </si>
  <si>
    <t>X^3</t>
  </si>
  <si>
    <t>X^2</t>
  </si>
  <si>
    <t>X</t>
  </si>
  <si>
    <t>70,598x + 2563,3</t>
  </si>
  <si>
    <t>-9 til 3</t>
  </si>
  <si>
    <t>3 til 7</t>
  </si>
  <si>
    <r>
      <t>6,4787x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+ 65,194x + 2497,9</t>
    </r>
  </si>
  <si>
    <t>107,65x + 2508,8</t>
  </si>
  <si>
    <t>Ydelsesligninger</t>
  </si>
  <si>
    <t>Varmeeffekt (for udeluft: nominel effekt ved 0° C)</t>
  </si>
  <si>
    <t>Faktisk elforbrug</t>
  </si>
  <si>
    <t>Elforbrug</t>
  </si>
  <si>
    <t>Års COP</t>
  </si>
  <si>
    <t>Total VP</t>
  </si>
  <si>
    <t>Potentiel marginalpris</t>
  </si>
  <si>
    <t>Faktisk VP produktion</t>
  </si>
  <si>
    <t>Varmepumpens gns. marginalpris</t>
  </si>
  <si>
    <t>Samlet produktionspris</t>
  </si>
  <si>
    <t>Gns. Marginalpris</t>
  </si>
  <si>
    <t>60 % GAF</t>
  </si>
  <si>
    <t>kWh/m2</t>
  </si>
  <si>
    <t>Udnyttet kWh/m2</t>
  </si>
  <si>
    <t>T_mean</t>
  </si>
  <si>
    <t>Normal "god" løsning</t>
  </si>
  <si>
    <t>grader C</t>
  </si>
  <si>
    <t>Årsydelse</t>
  </si>
  <si>
    <t>kWh/m2 pr. dag</t>
  </si>
  <si>
    <t>Gns. daglig sommerproduktion = sommerlast</t>
  </si>
  <si>
    <t>20 % SF ved 60 % GAF</t>
  </si>
  <si>
    <t>%</t>
  </si>
  <si>
    <t>1 grads indflydelse på solvarmeproduktion</t>
  </si>
  <si>
    <t>Eks.</t>
  </si>
  <si>
    <t>Sommerproduktion</t>
  </si>
  <si>
    <t>MWh/dag</t>
  </si>
  <si>
    <t>Passende sommerlast</t>
  </si>
  <si>
    <t>C</t>
  </si>
  <si>
    <t>Ekstra effektivitet</t>
  </si>
  <si>
    <t>kWh/år</t>
  </si>
  <si>
    <t>Antal dage med solvarme, ca.</t>
  </si>
  <si>
    <t>dage/år</t>
  </si>
  <si>
    <t>soldækning</t>
  </si>
  <si>
    <t>dage</t>
  </si>
  <si>
    <t>ved 60 % GUF</t>
  </si>
  <si>
    <t>Faktisk sommerlast</t>
  </si>
  <si>
    <t>Potentiel soldækning</t>
  </si>
  <si>
    <t>Årsvarmebehov</t>
  </si>
  <si>
    <t>Antal sommerdage</t>
  </si>
  <si>
    <t>Reduktion pga. manglende sommerlast</t>
  </si>
  <si>
    <t>Faktisk solvarmeydelse</t>
  </si>
  <si>
    <t>Faktisk sommer-solvarme</t>
  </si>
  <si>
    <t>kWh/m2-dag</t>
  </si>
  <si>
    <t>Korrigeret efter soldækning</t>
  </si>
  <si>
    <t>Solvarme: Ydelsesberegning</t>
  </si>
  <si>
    <t>Grundlag</t>
  </si>
  <si>
    <t>på solfangersiden</t>
  </si>
  <si>
    <t>Maks. prod. 30 %</t>
  </si>
  <si>
    <t>Maks. daglig produktion ved 30 % SF / 60 % GAF (finder sommerdage)</t>
  </si>
  <si>
    <t>Faktisk årlig ydelse ved 93 sommerdage</t>
  </si>
  <si>
    <t>Faktisk soldækning  ved 93 sommerdage</t>
  </si>
  <si>
    <t>Antal dage med 100 % solvarme</t>
  </si>
  <si>
    <t>Marginalpris drift og vedligehold</t>
  </si>
  <si>
    <t>Ja</t>
  </si>
  <si>
    <t>Samlet nettoinvestering</t>
  </si>
  <si>
    <t>Nej</t>
  </si>
  <si>
    <t>Korrigeret for temperaturniveau</t>
  </si>
  <si>
    <t>T_mean_solfangerside</t>
  </si>
  <si>
    <t>Varmepumpens CAPEX</t>
  </si>
  <si>
    <t>Projekt</t>
  </si>
  <si>
    <t>Driftsomkostninger uden projekt</t>
  </si>
  <si>
    <t>Driftsomkostninger med projekt</t>
  </si>
  <si>
    <t>Areal (bruttoareal af solfangere)</t>
  </si>
  <si>
    <t>Korrektion FV-temperaturer</t>
  </si>
  <si>
    <t>Teoretisk COP luft</t>
  </si>
  <si>
    <t>Teoretisk COP væske</t>
  </si>
  <si>
    <t>Faktisk COP</t>
  </si>
  <si>
    <t>Teoretisk maks ydelse væske</t>
  </si>
  <si>
    <t>Samlet kedelproduktion</t>
  </si>
  <si>
    <t>COP-faktor kedelproduktion</t>
  </si>
  <si>
    <t>Potentiel COP</t>
  </si>
  <si>
    <t>Faktisk marginalpris</t>
  </si>
  <si>
    <t>Faktisk samlet produktionspris</t>
  </si>
  <si>
    <t>Teoretisk maks ydelse luft</t>
  </si>
  <si>
    <t>Solvarme ekstra vinter</t>
  </si>
  <si>
    <t>Solvarme total</t>
  </si>
  <si>
    <t>Indtastet COP (ved angivne Fjv. temperatursæt)</t>
  </si>
  <si>
    <t>Drejebog for store varmepumper</t>
  </si>
  <si>
    <t>6. december 2017</t>
  </si>
  <si>
    <t>Korr. FV</t>
  </si>
  <si>
    <t>Elpris (inkl. afgifter m.m.)</t>
  </si>
  <si>
    <t>Gåserød Kraftvarmeværk - Luftvarmepumpe</t>
  </si>
  <si>
    <t>Varmeprod. priser</t>
  </si>
  <si>
    <t>Økonomi</t>
  </si>
  <si>
    <t>Produktionsfordeling</t>
  </si>
  <si>
    <t>Gns. produktionspris uden varmepumpe</t>
  </si>
  <si>
    <t>Gns. produktionspris med varmepumpe</t>
  </si>
  <si>
    <t>Gasmotor</t>
  </si>
  <si>
    <t>Gaskedel</t>
  </si>
  <si>
    <t>Spidslastkedel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</si>
</sst>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0.0%"/>
    <numFmt numFmtId="165" formatCode="#,##0.0"/>
    <numFmt numFmtId="166" formatCode="#,##0_ ;[Red]\-#,##0\ "/>
    <numFmt numFmtId="167" formatCode="#,##0.00_ ;[Red]\-#,##0.00\ "/>
    <numFmt numFmtId="168" formatCode="0.0"/>
    <numFmt numFmtId="169" formatCode="_ * #,##0_ ;_ * \-#,##0_ ;_ * &quot;-&quot;??_ ;_ @_ "/>
    <numFmt numFmtId="170" formatCode=";;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indexed="81"/>
      <name val="Tahoma"/>
      <family val="2"/>
    </font>
    <font>
      <sz val="11"/>
      <name val="Calibri"/>
      <family val="2"/>
      <scheme val="minor"/>
    </font>
    <font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Nevo SemiBold"/>
      <family val="3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89">
    <xf numFmtId="0" fontId="0" fillId="0" borderId="0" xfId="0"/>
    <xf numFmtId="165" fontId="0" fillId="0" borderId="0" xfId="0" applyNumberFormat="1" applyProtection="1">
      <protection hidden="1"/>
    </xf>
    <xf numFmtId="165" fontId="0" fillId="3" borderId="0" xfId="0" applyNumberFormat="1" applyFill="1" applyProtection="1">
      <protection hidden="1"/>
    </xf>
    <xf numFmtId="165" fontId="0" fillId="2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164" fontId="0" fillId="3" borderId="0" xfId="0" applyNumberFormat="1" applyFill="1" applyProtection="1">
      <protection hidden="1"/>
    </xf>
    <xf numFmtId="164" fontId="0" fillId="2" borderId="0" xfId="0" applyNumberFormat="1" applyFill="1" applyProtection="1">
      <protection hidden="1"/>
    </xf>
    <xf numFmtId="3" fontId="0" fillId="0" borderId="0" xfId="0" applyNumberFormat="1" applyProtection="1">
      <protection hidden="1"/>
    </xf>
    <xf numFmtId="3" fontId="0" fillId="3" borderId="0" xfId="0" applyNumberFormat="1" applyFill="1" applyProtection="1">
      <protection hidden="1"/>
    </xf>
    <xf numFmtId="3" fontId="0" fillId="2" borderId="0" xfId="0" applyNumberFormat="1" applyFill="1" applyProtection="1">
      <protection hidden="1"/>
    </xf>
    <xf numFmtId="9" fontId="0" fillId="3" borderId="0" xfId="0" applyNumberFormat="1" applyFill="1" applyProtection="1">
      <protection hidden="1"/>
    </xf>
    <xf numFmtId="9" fontId="0" fillId="2" borderId="0" xfId="0" applyNumberFormat="1" applyFill="1" applyProtection="1">
      <protection hidden="1"/>
    </xf>
    <xf numFmtId="3" fontId="1" fillId="0" borderId="0" xfId="0" applyNumberFormat="1" applyFont="1" applyProtection="1">
      <protection hidden="1"/>
    </xf>
    <xf numFmtId="165" fontId="1" fillId="0" borderId="0" xfId="0" applyNumberFormat="1" applyFont="1" applyProtection="1"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3" fontId="1" fillId="0" borderId="0" xfId="0" applyNumberFormat="1" applyFont="1" applyFill="1" applyAlignment="1" applyProtection="1">
      <alignment horizontal="center"/>
      <protection hidden="1"/>
    </xf>
    <xf numFmtId="165" fontId="4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3" fontId="0" fillId="0" borderId="0" xfId="0" applyNumberFormat="1" applyFill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165" fontId="1" fillId="2" borderId="7" xfId="0" applyNumberFormat="1" applyFont="1" applyFill="1" applyBorder="1" applyProtection="1">
      <protection hidden="1"/>
    </xf>
    <xf numFmtId="165" fontId="1" fillId="2" borderId="6" xfId="0" applyNumberFormat="1" applyFont="1" applyFill="1" applyBorder="1" applyAlignment="1" applyProtection="1">
      <alignment horizontal="center"/>
      <protection hidden="1"/>
    </xf>
    <xf numFmtId="165" fontId="1" fillId="2" borderId="8" xfId="0" applyNumberFormat="1" applyFont="1" applyFill="1" applyBorder="1" applyAlignment="1" applyProtection="1">
      <alignment horizontal="center"/>
      <protection hidden="1"/>
    </xf>
    <xf numFmtId="165" fontId="0" fillId="2" borderId="0" xfId="0" applyNumberFormat="1" applyFill="1" applyBorder="1" applyProtection="1">
      <protection hidden="1"/>
    </xf>
    <xf numFmtId="3" fontId="0" fillId="2" borderId="2" xfId="0" applyNumberFormat="1" applyFill="1" applyBorder="1" applyAlignment="1" applyProtection="1">
      <alignment horizontal="center"/>
      <protection hidden="1"/>
    </xf>
    <xf numFmtId="3" fontId="0" fillId="2" borderId="3" xfId="0" applyNumberFormat="1" applyFill="1" applyBorder="1" applyAlignment="1" applyProtection="1">
      <alignment horizontal="center"/>
      <protection hidden="1"/>
    </xf>
    <xf numFmtId="164" fontId="0" fillId="2" borderId="2" xfId="0" applyNumberFormat="1" applyFill="1" applyBorder="1" applyAlignment="1" applyProtection="1">
      <alignment horizontal="center"/>
      <protection hidden="1"/>
    </xf>
    <xf numFmtId="164" fontId="0" fillId="2" borderId="3" xfId="0" applyNumberFormat="1" applyFill="1" applyBorder="1" applyAlignment="1" applyProtection="1">
      <alignment horizontal="center"/>
      <protection hidden="1"/>
    </xf>
    <xf numFmtId="164" fontId="1" fillId="2" borderId="6" xfId="0" applyNumberFormat="1" applyFont="1" applyFill="1" applyBorder="1" applyAlignment="1" applyProtection="1">
      <alignment horizontal="center"/>
      <protection hidden="1"/>
    </xf>
    <xf numFmtId="164" fontId="1" fillId="2" borderId="8" xfId="0" applyNumberFormat="1" applyFont="1" applyFill="1" applyBorder="1" applyAlignment="1" applyProtection="1">
      <alignment horizontal="center"/>
      <protection hidden="1"/>
    </xf>
    <xf numFmtId="165" fontId="5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165" fontId="0" fillId="0" borderId="11" xfId="0" applyNumberFormat="1" applyBorder="1" applyProtection="1">
      <protection hidden="1"/>
    </xf>
    <xf numFmtId="0" fontId="0" fillId="0" borderId="11" xfId="0" applyNumberFormat="1" applyBorder="1" applyAlignment="1" applyProtection="1">
      <alignment horizontal="center"/>
      <protection hidden="1"/>
    </xf>
    <xf numFmtId="3" fontId="0" fillId="0" borderId="11" xfId="0" applyNumberFormat="1" applyFill="1" applyBorder="1" applyAlignment="1" applyProtection="1">
      <alignment horizontal="center"/>
      <protection hidden="1"/>
    </xf>
    <xf numFmtId="3" fontId="3" fillId="0" borderId="11" xfId="0" applyNumberFormat="1" applyFont="1" applyBorder="1" applyAlignment="1" applyProtection="1">
      <alignment horizontal="center"/>
      <protection hidden="1"/>
    </xf>
    <xf numFmtId="165" fontId="0" fillId="2" borderId="11" xfId="0" applyNumberFormat="1" applyFill="1" applyBorder="1" applyProtection="1">
      <protection hidden="1"/>
    </xf>
    <xf numFmtId="4" fontId="7" fillId="3" borderId="0" xfId="0" applyNumberFormat="1" applyFont="1" applyFill="1" applyProtection="1">
      <protection hidden="1"/>
    </xf>
    <xf numFmtId="165" fontId="7" fillId="3" borderId="0" xfId="0" applyNumberFormat="1" applyFont="1" applyFill="1" applyProtection="1">
      <protection hidden="1"/>
    </xf>
    <xf numFmtId="166" fontId="0" fillId="2" borderId="2" xfId="0" applyNumberFormat="1" applyFill="1" applyBorder="1" applyAlignment="1" applyProtection="1">
      <alignment horizontal="center"/>
      <protection hidden="1"/>
    </xf>
    <xf numFmtId="166" fontId="0" fillId="2" borderId="3" xfId="0" applyNumberFormat="1" applyFill="1" applyBorder="1" applyAlignment="1" applyProtection="1">
      <alignment horizontal="center"/>
      <protection hidden="1"/>
    </xf>
    <xf numFmtId="166" fontId="1" fillId="2" borderId="6" xfId="0" applyNumberFormat="1" applyFont="1" applyFill="1" applyBorder="1" applyAlignment="1" applyProtection="1">
      <alignment horizontal="center"/>
      <protection hidden="1"/>
    </xf>
    <xf numFmtId="166" fontId="1" fillId="2" borderId="8" xfId="0" applyNumberFormat="1" applyFont="1" applyFill="1" applyBorder="1" applyAlignment="1" applyProtection="1">
      <alignment horizontal="center"/>
      <protection hidden="1"/>
    </xf>
    <xf numFmtId="3" fontId="1" fillId="2" borderId="11" xfId="0" applyNumberFormat="1" applyFont="1" applyFill="1" applyBorder="1" applyProtection="1">
      <protection hidden="1"/>
    </xf>
    <xf numFmtId="165" fontId="1" fillId="3" borderId="11" xfId="0" applyNumberFormat="1" applyFont="1" applyFill="1" applyBorder="1" applyProtection="1">
      <protection hidden="1"/>
    </xf>
    <xf numFmtId="165" fontId="1" fillId="2" borderId="11" xfId="0" applyNumberFormat="1" applyFont="1" applyFill="1" applyBorder="1" applyProtection="1">
      <protection hidden="1"/>
    </xf>
    <xf numFmtId="166" fontId="0" fillId="2" borderId="11" xfId="0" applyNumberFormat="1" applyFill="1" applyBorder="1" applyProtection="1">
      <protection hidden="1"/>
    </xf>
    <xf numFmtId="3" fontId="3" fillId="0" borderId="0" xfId="0" applyNumberFormat="1" applyFont="1" applyBorder="1" applyAlignment="1" applyProtection="1">
      <alignment horizontal="right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165" fontId="0" fillId="0" borderId="0" xfId="0" applyNumberFormat="1" applyFill="1" applyProtection="1">
      <protection hidden="1"/>
    </xf>
    <xf numFmtId="0" fontId="0" fillId="2" borderId="0" xfId="0" applyFill="1"/>
    <xf numFmtId="4" fontId="0" fillId="2" borderId="0" xfId="0" applyNumberFormat="1" applyFill="1" applyProtection="1">
      <protection hidden="1"/>
    </xf>
    <xf numFmtId="165" fontId="1" fillId="2" borderId="11" xfId="0" applyNumberFormat="1" applyFont="1" applyFill="1" applyBorder="1" applyAlignment="1" applyProtection="1">
      <alignment horizontal="center"/>
      <protection hidden="1"/>
    </xf>
    <xf numFmtId="4" fontId="0" fillId="2" borderId="0" xfId="0" applyNumberFormat="1" applyFill="1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21" fontId="0" fillId="0" borderId="0" xfId="0" applyNumberFormat="1" applyProtection="1"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0" xfId="0" applyFill="1" applyBorder="1" applyProtection="1">
      <protection hidden="1"/>
    </xf>
    <xf numFmtId="168" fontId="10" fillId="4" borderId="18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3" fontId="10" fillId="0" borderId="17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Alignment="1" applyProtection="1">
      <alignment horizontal="center"/>
      <protection hidden="1"/>
    </xf>
    <xf numFmtId="169" fontId="0" fillId="0" borderId="17" xfId="1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168" fontId="10" fillId="4" borderId="19" xfId="0" applyNumberFormat="1" applyFont="1" applyFill="1" applyBorder="1" applyAlignment="1" applyProtection="1">
      <alignment horizontal="center"/>
      <protection hidden="1"/>
    </xf>
    <xf numFmtId="2" fontId="10" fillId="0" borderId="20" xfId="0" applyNumberFormat="1" applyFont="1" applyBorder="1" applyAlignment="1" applyProtection="1">
      <alignment horizontal="center"/>
      <protection hidden="1"/>
    </xf>
    <xf numFmtId="3" fontId="10" fillId="0" borderId="21" xfId="0" applyNumberFormat="1" applyFont="1" applyBorder="1" applyAlignment="1" applyProtection="1">
      <alignment horizontal="center"/>
      <protection hidden="1"/>
    </xf>
    <xf numFmtId="4" fontId="10" fillId="0" borderId="20" xfId="0" applyNumberFormat="1" applyFont="1" applyBorder="1" applyAlignment="1" applyProtection="1">
      <alignment horizontal="center"/>
      <protection hidden="1"/>
    </xf>
    <xf numFmtId="169" fontId="0" fillId="0" borderId="21" xfId="1" applyNumberFormat="1" applyFont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49" fontId="0" fillId="0" borderId="16" xfId="0" applyNumberFormat="1" applyBorder="1" applyProtection="1">
      <protection hidden="1"/>
    </xf>
    <xf numFmtId="0" fontId="0" fillId="0" borderId="22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49" fontId="0" fillId="0" borderId="0" xfId="0" applyNumberFormat="1" applyProtection="1">
      <protection hidden="1"/>
    </xf>
    <xf numFmtId="0" fontId="12" fillId="0" borderId="0" xfId="0" applyFont="1" applyProtection="1">
      <protection hidden="1"/>
    </xf>
    <xf numFmtId="0" fontId="1" fillId="0" borderId="0" xfId="0" applyFont="1" applyProtection="1">
      <protection hidden="1"/>
    </xf>
    <xf numFmtId="9" fontId="0" fillId="0" borderId="0" xfId="0" applyNumberFormat="1" applyProtection="1">
      <protection hidden="1"/>
    </xf>
    <xf numFmtId="0" fontId="0" fillId="0" borderId="1" xfId="0" applyBorder="1" applyProtection="1">
      <protection hidden="1"/>
    </xf>
    <xf numFmtId="0" fontId="0" fillId="5" borderId="1" xfId="0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5" borderId="1" xfId="0" applyNumberFormat="1" applyFill="1" applyBorder="1" applyProtection="1">
      <protection hidden="1"/>
    </xf>
    <xf numFmtId="168" fontId="0" fillId="0" borderId="0" xfId="0" applyNumberFormat="1" applyProtection="1">
      <protection hidden="1"/>
    </xf>
    <xf numFmtId="9" fontId="0" fillId="0" borderId="0" xfId="2" applyFont="1" applyProtection="1">
      <protection hidden="1"/>
    </xf>
    <xf numFmtId="1" fontId="0" fillId="0" borderId="0" xfId="0" applyNumberFormat="1" applyProtection="1">
      <protection hidden="1"/>
    </xf>
    <xf numFmtId="165" fontId="1" fillId="2" borderId="4" xfId="0" applyNumberFormat="1" applyFont="1" applyFill="1" applyBorder="1" applyAlignment="1" applyProtection="1">
      <alignment horizontal="center"/>
      <protection hidden="1"/>
    </xf>
    <xf numFmtId="165" fontId="1" fillId="2" borderId="5" xfId="0" applyNumberFormat="1" applyFont="1" applyFill="1" applyBorder="1" applyAlignment="1" applyProtection="1">
      <alignment horizontal="center"/>
      <protection hidden="1"/>
    </xf>
    <xf numFmtId="166" fontId="0" fillId="2" borderId="12" xfId="0" applyNumberFormat="1" applyFill="1" applyBorder="1" applyAlignment="1" applyProtection="1">
      <alignment horizontal="right"/>
      <protection hidden="1"/>
    </xf>
    <xf numFmtId="165" fontId="2" fillId="0" borderId="9" xfId="0" applyNumberFormat="1" applyFont="1" applyBorder="1" applyAlignment="1" applyProtection="1">
      <alignment horizontal="center"/>
      <protection hidden="1"/>
    </xf>
    <xf numFmtId="165" fontId="2" fillId="0" borderId="10" xfId="0" applyNumberFormat="1" applyFont="1" applyBorder="1" applyAlignment="1" applyProtection="1">
      <alignment horizontal="center"/>
      <protection hidden="1"/>
    </xf>
    <xf numFmtId="3" fontId="5" fillId="3" borderId="6" xfId="0" applyNumberFormat="1" applyFont="1" applyFill="1" applyBorder="1" applyAlignment="1" applyProtection="1">
      <alignment horizontal="center"/>
      <protection locked="0" hidden="1"/>
    </xf>
    <xf numFmtId="3" fontId="5" fillId="3" borderId="7" xfId="0" applyNumberFormat="1" applyFont="1" applyFill="1" applyBorder="1" applyAlignment="1" applyProtection="1">
      <alignment horizontal="center"/>
      <protection locked="0" hidden="1"/>
    </xf>
    <xf numFmtId="3" fontId="5" fillId="3" borderId="8" xfId="0" applyNumberFormat="1" applyFont="1" applyFill="1" applyBorder="1" applyAlignment="1" applyProtection="1">
      <alignment horizontal="center"/>
      <protection locked="0" hidden="1"/>
    </xf>
    <xf numFmtId="166" fontId="0" fillId="2" borderId="11" xfId="0" applyNumberFormat="1" applyFill="1" applyBorder="1" applyAlignment="1" applyProtection="1">
      <alignment horizontal="right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170" fontId="4" fillId="0" borderId="0" xfId="0" applyNumberFormat="1" applyFont="1" applyFill="1" applyProtection="1">
      <protection hidden="1"/>
    </xf>
    <xf numFmtId="165" fontId="0" fillId="0" borderId="16" xfId="0" applyNumberFormat="1" applyBorder="1" applyProtection="1">
      <protection hidden="1"/>
    </xf>
    <xf numFmtId="165" fontId="0" fillId="0" borderId="17" xfId="0" applyNumberFormat="1" applyBorder="1" applyProtection="1">
      <protection hidden="1"/>
    </xf>
    <xf numFmtId="165" fontId="0" fillId="2" borderId="24" xfId="0" applyNumberFormat="1" applyFill="1" applyBorder="1" applyProtection="1">
      <protection hidden="1"/>
    </xf>
    <xf numFmtId="165" fontId="0" fillId="2" borderId="25" xfId="0" applyNumberFormat="1" applyFill="1" applyBorder="1" applyProtection="1">
      <protection hidden="1"/>
    </xf>
    <xf numFmtId="165" fontId="1" fillId="2" borderId="16" xfId="0" applyNumberFormat="1" applyFont="1" applyFill="1" applyBorder="1" applyProtection="1">
      <protection hidden="1"/>
    </xf>
    <xf numFmtId="165" fontId="1" fillId="2" borderId="0" xfId="0" applyNumberFormat="1" applyFont="1" applyFill="1" applyBorder="1" applyProtection="1">
      <protection hidden="1"/>
    </xf>
    <xf numFmtId="166" fontId="1" fillId="2" borderId="0" xfId="0" applyNumberFormat="1" applyFont="1" applyFill="1" applyBorder="1" applyProtection="1">
      <protection hidden="1"/>
    </xf>
    <xf numFmtId="165" fontId="1" fillId="2" borderId="17" xfId="0" applyNumberFormat="1" applyFont="1" applyFill="1" applyBorder="1" applyProtection="1">
      <protection hidden="1"/>
    </xf>
    <xf numFmtId="165" fontId="0" fillId="2" borderId="16" xfId="0" applyNumberFormat="1" applyFill="1" applyBorder="1" applyProtection="1">
      <protection hidden="1"/>
    </xf>
    <xf numFmtId="166" fontId="0" fillId="2" borderId="0" xfId="0" applyNumberFormat="1" applyFill="1" applyBorder="1" applyProtection="1">
      <protection hidden="1"/>
    </xf>
    <xf numFmtId="165" fontId="0" fillId="2" borderId="17" xfId="0" applyNumberFormat="1" applyFill="1" applyBorder="1" applyProtection="1">
      <protection hidden="1"/>
    </xf>
    <xf numFmtId="166" fontId="0" fillId="2" borderId="0" xfId="0" applyNumberFormat="1" applyFill="1" applyBorder="1" applyAlignment="1" applyProtection="1">
      <alignment horizontal="right"/>
      <protection hidden="1"/>
    </xf>
    <xf numFmtId="3" fontId="0" fillId="2" borderId="0" xfId="0" applyNumberFormat="1" applyFill="1" applyBorder="1" applyProtection="1">
      <protection hidden="1"/>
    </xf>
    <xf numFmtId="165" fontId="0" fillId="2" borderId="0" xfId="0" applyNumberFormat="1" applyFont="1" applyFill="1" applyBorder="1" applyProtection="1">
      <protection hidden="1"/>
    </xf>
    <xf numFmtId="166" fontId="0" fillId="2" borderId="0" xfId="0" applyNumberFormat="1" applyFont="1" applyFill="1" applyBorder="1" applyProtection="1">
      <protection hidden="1"/>
    </xf>
    <xf numFmtId="166" fontId="0" fillId="2" borderId="0" xfId="0" applyNumberFormat="1" applyFill="1" applyBorder="1" applyAlignment="1" applyProtection="1">
      <alignment horizontal="right"/>
      <protection hidden="1"/>
    </xf>
    <xf numFmtId="166" fontId="0" fillId="2" borderId="17" xfId="0" applyNumberFormat="1" applyFill="1" applyBorder="1" applyProtection="1">
      <protection hidden="1"/>
    </xf>
    <xf numFmtId="166" fontId="0" fillId="2" borderId="25" xfId="0" applyNumberFormat="1" applyFill="1" applyBorder="1" applyProtection="1">
      <protection hidden="1"/>
    </xf>
    <xf numFmtId="167" fontId="1" fillId="2" borderId="0" xfId="0" applyNumberFormat="1" applyFont="1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165" fontId="0" fillId="2" borderId="0" xfId="0" quotePrefix="1" applyNumberFormat="1" applyFill="1" applyBorder="1" applyProtection="1">
      <protection hidden="1"/>
    </xf>
    <xf numFmtId="165" fontId="0" fillId="2" borderId="17" xfId="0" quotePrefix="1" applyNumberFormat="1" applyFill="1" applyBorder="1" applyProtection="1">
      <protection hidden="1"/>
    </xf>
    <xf numFmtId="165" fontId="1" fillId="2" borderId="22" xfId="0" applyNumberFormat="1" applyFont="1" applyFill="1" applyBorder="1" applyProtection="1">
      <protection hidden="1"/>
    </xf>
    <xf numFmtId="165" fontId="1" fillId="2" borderId="20" xfId="0" applyNumberFormat="1" applyFont="1" applyFill="1" applyBorder="1" applyProtection="1">
      <protection hidden="1"/>
    </xf>
    <xf numFmtId="166" fontId="1" fillId="2" borderId="20" xfId="0" applyNumberFormat="1" applyFont="1" applyFill="1" applyBorder="1" applyAlignment="1" applyProtection="1">
      <alignment horizontal="right"/>
      <protection hidden="1"/>
    </xf>
    <xf numFmtId="165" fontId="1" fillId="2" borderId="21" xfId="0" applyNumberFormat="1" applyFont="1" applyFill="1" applyBorder="1" applyProtection="1">
      <protection hidden="1"/>
    </xf>
    <xf numFmtId="165" fontId="13" fillId="0" borderId="13" xfId="0" applyNumberFormat="1" applyFont="1" applyBorder="1" applyAlignment="1" applyProtection="1">
      <alignment horizontal="center" vertical="center"/>
      <protection hidden="1"/>
    </xf>
    <xf numFmtId="165" fontId="13" fillId="0" borderId="14" xfId="0" applyNumberFormat="1" applyFont="1" applyBorder="1" applyAlignment="1" applyProtection="1">
      <alignment horizontal="center" vertical="center"/>
      <protection hidden="1"/>
    </xf>
    <xf numFmtId="165" fontId="13" fillId="0" borderId="15" xfId="0" applyNumberFormat="1" applyFont="1" applyBorder="1" applyAlignment="1" applyProtection="1">
      <alignment horizontal="center" vertical="center"/>
      <protection hidden="1"/>
    </xf>
    <xf numFmtId="165" fontId="13" fillId="0" borderId="16" xfId="0" applyNumberFormat="1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0" borderId="17" xfId="0" applyNumberFormat="1" applyFont="1" applyBorder="1" applyAlignment="1" applyProtection="1">
      <alignment horizontal="center" vertical="center"/>
      <protection hidden="1"/>
    </xf>
    <xf numFmtId="165" fontId="1" fillId="2" borderId="27" xfId="0" applyNumberFormat="1" applyFont="1" applyFill="1" applyBorder="1" applyAlignment="1" applyProtection="1">
      <alignment horizontal="center" wrapText="1"/>
      <protection hidden="1"/>
    </xf>
    <xf numFmtId="165" fontId="1" fillId="2" borderId="28" xfId="0" applyNumberFormat="1" applyFont="1" applyFill="1" applyBorder="1" applyProtection="1">
      <protection hidden="1"/>
    </xf>
    <xf numFmtId="165" fontId="0" fillId="2" borderId="22" xfId="0" applyNumberFormat="1" applyFill="1" applyBorder="1" applyProtection="1">
      <protection hidden="1"/>
    </xf>
    <xf numFmtId="165" fontId="0" fillId="2" borderId="20" xfId="0" applyNumberFormat="1" applyFill="1" applyBorder="1" applyProtection="1">
      <protection hidden="1"/>
    </xf>
    <xf numFmtId="165" fontId="0" fillId="2" borderId="20" xfId="0" applyNumberFormat="1" applyFont="1" applyFill="1" applyBorder="1" applyProtection="1">
      <protection hidden="1"/>
    </xf>
    <xf numFmtId="165" fontId="0" fillId="2" borderId="30" xfId="0" applyNumberFormat="1" applyFill="1" applyBorder="1" applyProtection="1">
      <protection hidden="1"/>
    </xf>
    <xf numFmtId="165" fontId="0" fillId="2" borderId="12" xfId="0" applyNumberFormat="1" applyFill="1" applyBorder="1" applyProtection="1">
      <protection hidden="1"/>
    </xf>
    <xf numFmtId="165" fontId="1" fillId="2" borderId="31" xfId="0" applyNumberFormat="1" applyFont="1" applyFill="1" applyBorder="1" applyAlignment="1" applyProtection="1">
      <alignment horizontal="center" wrapText="1"/>
      <protection hidden="1"/>
    </xf>
    <xf numFmtId="165" fontId="0" fillId="2" borderId="23" xfId="0" applyNumberFormat="1" applyFill="1" applyBorder="1" applyAlignment="1" applyProtection="1">
      <alignment horizontal="center"/>
      <protection hidden="1"/>
    </xf>
    <xf numFmtId="165" fontId="0" fillId="2" borderId="32" xfId="0" applyNumberFormat="1" applyFill="1" applyBorder="1" applyAlignment="1" applyProtection="1">
      <alignment horizontal="center"/>
      <protection hidden="1"/>
    </xf>
    <xf numFmtId="165" fontId="0" fillId="2" borderId="21" xfId="0" applyNumberFormat="1" applyFill="1" applyBorder="1" applyProtection="1">
      <protection hidden="1"/>
    </xf>
    <xf numFmtId="165" fontId="0" fillId="2" borderId="29" xfId="0" applyNumberFormat="1" applyFill="1" applyBorder="1" applyProtection="1">
      <protection hidden="1"/>
    </xf>
    <xf numFmtId="3" fontId="0" fillId="2" borderId="20" xfId="0" applyNumberFormat="1" applyFill="1" applyBorder="1" applyProtection="1">
      <protection hidden="1"/>
    </xf>
    <xf numFmtId="165" fontId="1" fillId="2" borderId="29" xfId="0" applyNumberFormat="1" applyFont="1" applyFill="1" applyBorder="1" applyAlignment="1" applyProtection="1">
      <alignment horizontal="center"/>
      <protection hidden="1"/>
    </xf>
    <xf numFmtId="165" fontId="0" fillId="2" borderId="28" xfId="0" applyNumberFormat="1" applyFill="1" applyBorder="1" applyProtection="1">
      <protection hidden="1"/>
    </xf>
    <xf numFmtId="165" fontId="0" fillId="2" borderId="7" xfId="0" applyNumberFormat="1" applyFill="1" applyBorder="1" applyProtection="1">
      <protection hidden="1"/>
    </xf>
    <xf numFmtId="167" fontId="0" fillId="2" borderId="7" xfId="0" applyNumberFormat="1" applyFill="1" applyBorder="1" applyProtection="1">
      <protection hidden="1"/>
    </xf>
    <xf numFmtId="165" fontId="0" fillId="2" borderId="33" xfId="0" applyNumberFormat="1" applyFill="1" applyBorder="1" applyProtection="1">
      <protection hidden="1"/>
    </xf>
    <xf numFmtId="3" fontId="0" fillId="2" borderId="11" xfId="0" applyNumberFormat="1" applyFill="1" applyBorder="1" applyProtection="1">
      <protection hidden="1"/>
    </xf>
    <xf numFmtId="165" fontId="0" fillId="2" borderId="12" xfId="0" applyNumberFormat="1" applyFont="1" applyFill="1" applyBorder="1" applyProtection="1">
      <protection hidden="1"/>
    </xf>
    <xf numFmtId="166" fontId="0" fillId="2" borderId="12" xfId="0" applyNumberFormat="1" applyFont="1" applyFill="1" applyBorder="1" applyProtection="1">
      <protection hidden="1"/>
    </xf>
    <xf numFmtId="166" fontId="0" fillId="2" borderId="34" xfId="0" applyNumberFormat="1" applyFont="1" applyFill="1" applyBorder="1" applyProtection="1">
      <protection hidden="1"/>
    </xf>
    <xf numFmtId="165" fontId="0" fillId="0" borderId="28" xfId="0" applyNumberFormat="1" applyBorder="1" applyProtection="1">
      <protection hidden="1"/>
    </xf>
    <xf numFmtId="165" fontId="0" fillId="0" borderId="7" xfId="0" applyNumberFormat="1" applyBorder="1" applyProtection="1">
      <protection hidden="1"/>
    </xf>
    <xf numFmtId="165" fontId="0" fillId="0" borderId="33" xfId="0" applyNumberFormat="1" applyBorder="1" applyProtection="1">
      <protection hidden="1"/>
    </xf>
    <xf numFmtId="165" fontId="0" fillId="0" borderId="30" xfId="0" applyNumberFormat="1" applyBorder="1" applyProtection="1">
      <protection hidden="1"/>
    </xf>
    <xf numFmtId="165" fontId="0" fillId="0" borderId="12" xfId="0" applyNumberFormat="1" applyBorder="1" applyProtection="1">
      <protection hidden="1"/>
    </xf>
    <xf numFmtId="165" fontId="0" fillId="0" borderId="34" xfId="0" applyNumberFormat="1" applyBorder="1" applyProtection="1">
      <protection hidden="1"/>
    </xf>
    <xf numFmtId="165" fontId="0" fillId="2" borderId="34" xfId="0" applyNumberFormat="1" applyFill="1" applyBorder="1" applyProtection="1">
      <protection hidden="1"/>
    </xf>
    <xf numFmtId="3" fontId="0" fillId="2" borderId="12" xfId="0" applyNumberFormat="1" applyFill="1" applyBorder="1" applyProtection="1">
      <protection hidden="1"/>
    </xf>
    <xf numFmtId="166" fontId="0" fillId="2" borderId="26" xfId="0" applyNumberFormat="1" applyFill="1" applyBorder="1" applyAlignment="1" applyProtection="1">
      <alignment horizontal="center"/>
      <protection hidden="1"/>
    </xf>
    <xf numFmtId="166" fontId="0" fillId="2" borderId="27" xfId="0" applyNumberFormat="1" applyFill="1" applyBorder="1" applyAlignment="1" applyProtection="1">
      <alignment horizontal="center"/>
      <protection hidden="1"/>
    </xf>
    <xf numFmtId="170" fontId="0" fillId="0" borderId="0" xfId="0" applyNumberFormat="1" applyProtection="1">
      <protection hidden="1"/>
    </xf>
    <xf numFmtId="170" fontId="0" fillId="0" borderId="0" xfId="0" applyNumberFormat="1" applyBorder="1" applyProtection="1">
      <protection hidden="1"/>
    </xf>
    <xf numFmtId="165" fontId="4" fillId="3" borderId="0" xfId="0" applyNumberFormat="1" applyFont="1" applyFill="1" applyProtection="1">
      <protection locked="0"/>
    </xf>
    <xf numFmtId="4" fontId="4" fillId="3" borderId="0" xfId="0" applyNumberFormat="1" applyFont="1" applyFill="1" applyProtection="1">
      <protection locked="0"/>
    </xf>
    <xf numFmtId="3" fontId="4" fillId="3" borderId="0" xfId="0" applyNumberFormat="1" applyFont="1" applyFill="1" applyProtection="1">
      <protection locked="0"/>
    </xf>
    <xf numFmtId="9" fontId="4" fillId="3" borderId="0" xfId="0" applyNumberFormat="1" applyFont="1" applyFill="1" applyBorder="1" applyProtection="1">
      <protection locked="0"/>
    </xf>
    <xf numFmtId="9" fontId="4" fillId="3" borderId="11" xfId="0" applyNumberFormat="1" applyFont="1" applyFill="1" applyBorder="1" applyProtection="1">
      <protection locked="0"/>
    </xf>
    <xf numFmtId="9" fontId="4" fillId="3" borderId="0" xfId="0" applyNumberFormat="1" applyFont="1" applyFill="1" applyProtection="1">
      <protection locked="0"/>
    </xf>
    <xf numFmtId="165" fontId="0" fillId="0" borderId="0" xfId="0" applyNumberFormat="1" applyProtection="1">
      <protection locked="0"/>
    </xf>
    <xf numFmtId="165" fontId="4" fillId="0" borderId="0" xfId="0" applyNumberFormat="1" applyFont="1" applyProtection="1">
      <protection locked="0"/>
    </xf>
    <xf numFmtId="0" fontId="0" fillId="0" borderId="0" xfId="0" applyNumberFormat="1" applyAlignment="1" applyProtection="1">
      <alignment horizontal="center"/>
      <protection locked="0"/>
    </xf>
    <xf numFmtId="3" fontId="4" fillId="0" borderId="0" xfId="0" applyNumberFormat="1" applyFont="1" applyProtection="1">
      <protection locked="0"/>
    </xf>
    <xf numFmtId="3" fontId="5" fillId="3" borderId="0" xfId="0" applyNumberFormat="1" applyFont="1" applyFill="1" applyAlignment="1" applyProtection="1">
      <protection locked="0"/>
    </xf>
    <xf numFmtId="3" fontId="5" fillId="3" borderId="0" xfId="0" applyNumberFormat="1" applyFont="1" applyFill="1" applyAlignment="1" applyProtection="1">
      <alignment horizontal="left"/>
      <protection locked="0"/>
    </xf>
  </cellXfs>
  <cellStyles count="3">
    <cellStyle name="Komma" xfId="1" builtinId="3"/>
    <cellStyle name="Normal" xfId="0" builtinId="0"/>
    <cellStyle name="Procent" xfId="2" builtinId="5"/>
  </cellStyles>
  <dxfs count="4">
    <dxf>
      <font>
        <strike/>
      </font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A4643"/>
      <color rgb="FF4198AF"/>
      <color rgb="FF89A54E"/>
      <color rgb="FFDB843D"/>
      <color rgb="FF4572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med VP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Varmepumpeberegning!$AE$76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Varmepumpeberegning!$AM$77:$AM$441</c:f>
              <c:numCache>
                <c:formatCode>#,##0.0</c:formatCode>
                <c:ptCount val="365"/>
                <c:pt idx="0">
                  <c:v>3.8130376367658925E-2</c:v>
                </c:pt>
                <c:pt idx="1">
                  <c:v>2.9607747582658925E-2</c:v>
                </c:pt>
                <c:pt idx="2">
                  <c:v>2.9607747582658925E-2</c:v>
                </c:pt>
                <c:pt idx="3">
                  <c:v>2.9607747582658925E-2</c:v>
                </c:pt>
                <c:pt idx="4">
                  <c:v>2.9245448924999997E-2</c:v>
                </c:pt>
                <c:pt idx="5">
                  <c:v>2.9245448924999997E-2</c:v>
                </c:pt>
                <c:pt idx="6">
                  <c:v>3.7519790430178571E-2</c:v>
                </c:pt>
                <c:pt idx="7">
                  <c:v>3.7634077654387504E-2</c:v>
                </c:pt>
                <c:pt idx="8">
                  <c:v>2.2279399227780359E-2</c:v>
                </c:pt>
                <c:pt idx="9">
                  <c:v>2.6512676883923215E-2</c:v>
                </c:pt>
                <c:pt idx="10">
                  <c:v>2.6512676883923215E-2</c:v>
                </c:pt>
                <c:pt idx="11">
                  <c:v>4.4105366769101789E-2</c:v>
                </c:pt>
                <c:pt idx="12">
                  <c:v>8.1947601650482149E-2</c:v>
                </c:pt>
                <c:pt idx="13">
                  <c:v>7.4425473009410714E-2</c:v>
                </c:pt>
                <c:pt idx="14">
                  <c:v>7.7956724669285729E-2</c:v>
                </c:pt>
                <c:pt idx="15">
                  <c:v>6.5328751488928583E-2</c:v>
                </c:pt>
                <c:pt idx="16">
                  <c:v>6.1480317256071428E-2</c:v>
                </c:pt>
                <c:pt idx="17">
                  <c:v>6.1480317256071428E-2</c:v>
                </c:pt>
                <c:pt idx="18">
                  <c:v>4.5486962814999997E-2</c:v>
                </c:pt>
                <c:pt idx="19">
                  <c:v>3.635149136428571E-3</c:v>
                </c:pt>
                <c:pt idx="20">
                  <c:v>3.635149136428571E-3</c:v>
                </c:pt>
                <c:pt idx="21">
                  <c:v>8.1647542017857164E-2</c:v>
                </c:pt>
                <c:pt idx="22">
                  <c:v>8.1647542017857164E-2</c:v>
                </c:pt>
                <c:pt idx="23">
                  <c:v>8.1647542017857164E-2</c:v>
                </c:pt>
                <c:pt idx="24">
                  <c:v>0.10563250766428572</c:v>
                </c:pt>
                <c:pt idx="25">
                  <c:v>0.10947210948946429</c:v>
                </c:pt>
                <c:pt idx="26">
                  <c:v>0.10947210948946429</c:v>
                </c:pt>
                <c:pt idx="27">
                  <c:v>0.10947210948946429</c:v>
                </c:pt>
                <c:pt idx="28">
                  <c:v>2.7824567471607147E-2</c:v>
                </c:pt>
                <c:pt idx="29">
                  <c:v>5.0756050707321441E-2</c:v>
                </c:pt>
                <c:pt idx="30">
                  <c:v>6.9703315950178577E-2</c:v>
                </c:pt>
                <c:pt idx="31">
                  <c:v>4.5718350303750009E-2</c:v>
                </c:pt>
                <c:pt idx="32">
                  <c:v>4.1878748478571433E-2</c:v>
                </c:pt>
                <c:pt idx="33">
                  <c:v>7.4157403612500006E-2</c:v>
                </c:pt>
                <c:pt idx="34">
                  <c:v>7.4157403612500006E-2</c:v>
                </c:pt>
                <c:pt idx="35">
                  <c:v>8.3400564410714292E-2</c:v>
                </c:pt>
                <c:pt idx="36">
                  <c:v>6.0469081174999995E-2</c:v>
                </c:pt>
                <c:pt idx="37">
                  <c:v>4.152181593214286E-2</c:v>
                </c:pt>
                <c:pt idx="38">
                  <c:v>4.152181593214286E-2</c:v>
                </c:pt>
                <c:pt idx="39">
                  <c:v>4.152181593214286E-2</c:v>
                </c:pt>
                <c:pt idx="40">
                  <c:v>1.191380990142857E-2</c:v>
                </c:pt>
                <c:pt idx="41">
                  <c:v>1.191380990142857E-2</c:v>
                </c:pt>
                <c:pt idx="42">
                  <c:v>3.1960418758571432E-2</c:v>
                </c:pt>
                <c:pt idx="43">
                  <c:v>6.5716904292500003E-2</c:v>
                </c:pt>
                <c:pt idx="44">
                  <c:v>6.5716904292500003E-2</c:v>
                </c:pt>
                <c:pt idx="45">
                  <c:v>6.5716904292500003E-2</c:v>
                </c:pt>
                <c:pt idx="46">
                  <c:v>6.5716904292500003E-2</c:v>
                </c:pt>
                <c:pt idx="47">
                  <c:v>6.3046255189285708E-2</c:v>
                </c:pt>
                <c:pt idx="48">
                  <c:v>6.3046255189285708E-2</c:v>
                </c:pt>
                <c:pt idx="49">
                  <c:v>4.2287445053571432E-2</c:v>
                </c:pt>
                <c:pt idx="50">
                  <c:v>8.5309595196428577E-3</c:v>
                </c:pt>
                <c:pt idx="51">
                  <c:v>0.10694959987678571</c:v>
                </c:pt>
                <c:pt idx="52">
                  <c:v>0.2670540826267857</c:v>
                </c:pt>
                <c:pt idx="53">
                  <c:v>0.43795593566250002</c:v>
                </c:pt>
                <c:pt idx="54">
                  <c:v>0.43795593566250002</c:v>
                </c:pt>
                <c:pt idx="55">
                  <c:v>0.57254107848392854</c:v>
                </c:pt>
                <c:pt idx="56">
                  <c:v>0.58008948341785715</c:v>
                </c:pt>
                <c:pt idx="57">
                  <c:v>0.76962615450714289</c:v>
                </c:pt>
                <c:pt idx="58">
                  <c:v>0.67120751415000013</c:v>
                </c:pt>
                <c:pt idx="59">
                  <c:v>0.67774589659642859</c:v>
                </c:pt>
                <c:pt idx="60">
                  <c:v>0.55830189417857146</c:v>
                </c:pt>
                <c:pt idx="61">
                  <c:v>0.57987418822321435</c:v>
                </c:pt>
                <c:pt idx="62">
                  <c:v>0.5471971491696429</c:v>
                </c:pt>
                <c:pt idx="63">
                  <c:v>0.61172492673392853</c:v>
                </c:pt>
                <c:pt idx="64">
                  <c:v>0.60149249468035715</c:v>
                </c:pt>
                <c:pt idx="65">
                  <c:v>0.6168276309785713</c:v>
                </c:pt>
                <c:pt idx="66">
                  <c:v>0.64351707823571425</c:v>
                </c:pt>
                <c:pt idx="67">
                  <c:v>0.77246817483035712</c:v>
                </c:pt>
                <c:pt idx="68">
                  <c:v>0.76651267235535714</c:v>
                </c:pt>
                <c:pt idx="69">
                  <c:v>0.7525903202466071</c:v>
                </c:pt>
                <c:pt idx="70">
                  <c:v>0.71152716124839277</c:v>
                </c:pt>
                <c:pt idx="71">
                  <c:v>0.57332310314303569</c:v>
                </c:pt>
                <c:pt idx="72">
                  <c:v>0.77466009223392851</c:v>
                </c:pt>
                <c:pt idx="73">
                  <c:v>0.65261083222678573</c:v>
                </c:pt>
                <c:pt idx="74">
                  <c:v>0.65084356058571424</c:v>
                </c:pt>
                <c:pt idx="75">
                  <c:v>0.63522676901607145</c:v>
                </c:pt>
                <c:pt idx="76">
                  <c:v>0.56066343863553569</c:v>
                </c:pt>
                <c:pt idx="77">
                  <c:v>0.70475099852999989</c:v>
                </c:pt>
                <c:pt idx="78">
                  <c:v>0.78419059654607148</c:v>
                </c:pt>
                <c:pt idx="79">
                  <c:v>0.5675184711569643</c:v>
                </c:pt>
                <c:pt idx="80">
                  <c:v>0.49623541871053561</c:v>
                </c:pt>
                <c:pt idx="81">
                  <c:v>0.32049535484946429</c:v>
                </c:pt>
                <c:pt idx="82">
                  <c:v>0.48576986903874997</c:v>
                </c:pt>
                <c:pt idx="83">
                  <c:v>0.62524693343874982</c:v>
                </c:pt>
                <c:pt idx="84">
                  <c:v>0.44309486099964296</c:v>
                </c:pt>
                <c:pt idx="85">
                  <c:v>0.32255508205321431</c:v>
                </c:pt>
                <c:pt idx="86">
                  <c:v>0.32255508205321431</c:v>
                </c:pt>
                <c:pt idx="87">
                  <c:v>0.32255508205321431</c:v>
                </c:pt>
                <c:pt idx="88">
                  <c:v>0.41951838539642861</c:v>
                </c:pt>
                <c:pt idx="89">
                  <c:v>0.25424387120714287</c:v>
                </c:pt>
                <c:pt idx="90">
                  <c:v>0.27104199427187503</c:v>
                </c:pt>
                <c:pt idx="91">
                  <c:v>0.4208980921424999</c:v>
                </c:pt>
                <c:pt idx="92">
                  <c:v>0.52551984155624998</c:v>
                </c:pt>
                <c:pt idx="93">
                  <c:v>0.45044557847678579</c:v>
                </c:pt>
                <c:pt idx="94">
                  <c:v>0.53616621424464284</c:v>
                </c:pt>
                <c:pt idx="95">
                  <c:v>0.51214008570892855</c:v>
                </c:pt>
                <c:pt idx="96">
                  <c:v>0.63651324167857148</c:v>
                </c:pt>
                <c:pt idx="97">
                  <c:v>0.64403688705357143</c:v>
                </c:pt>
                <c:pt idx="98">
                  <c:v>0.49827653225000001</c:v>
                </c:pt>
                <c:pt idx="99">
                  <c:v>0.34847244816071427</c:v>
                </c:pt>
                <c:pt idx="100">
                  <c:v>0.48085198942857138</c:v>
                </c:pt>
                <c:pt idx="101">
                  <c:v>0.40083965792142856</c:v>
                </c:pt>
                <c:pt idx="102">
                  <c:v>0.40083965792142856</c:v>
                </c:pt>
                <c:pt idx="103">
                  <c:v>0.25961964277857147</c:v>
                </c:pt>
                <c:pt idx="104">
                  <c:v>0.23871606635000006</c:v>
                </c:pt>
                <c:pt idx="105">
                  <c:v>0.23871606635000006</c:v>
                </c:pt>
                <c:pt idx="106">
                  <c:v>0.2706689245589286</c:v>
                </c:pt>
                <c:pt idx="107">
                  <c:v>0.14507141905714285</c:v>
                </c:pt>
                <c:pt idx="108">
                  <c:v>0.21517679960000002</c:v>
                </c:pt>
                <c:pt idx="109">
                  <c:v>0.21517679960000002</c:v>
                </c:pt>
                <c:pt idx="110">
                  <c:v>0.2471427737642857</c:v>
                </c:pt>
                <c:pt idx="111">
                  <c:v>0.14651455294285715</c:v>
                </c:pt>
                <c:pt idx="112">
                  <c:v>0.16627664749285717</c:v>
                </c:pt>
                <c:pt idx="113">
                  <c:v>0.1343237892839286</c:v>
                </c:pt>
                <c:pt idx="114">
                  <c:v>0.12754175351785713</c:v>
                </c:pt>
                <c:pt idx="115">
                  <c:v>0.18543468766071428</c:v>
                </c:pt>
                <c:pt idx="116">
                  <c:v>0.32528304171428574</c:v>
                </c:pt>
                <c:pt idx="117">
                  <c:v>0.29331706755000003</c:v>
                </c:pt>
                <c:pt idx="118">
                  <c:v>0.29331706755000003</c:v>
                </c:pt>
                <c:pt idx="119">
                  <c:v>0.34290758285714285</c:v>
                </c:pt>
                <c:pt idx="120">
                  <c:v>0.34290758285714285</c:v>
                </c:pt>
                <c:pt idx="121">
                  <c:v>0.34290758285714285</c:v>
                </c:pt>
                <c:pt idx="122">
                  <c:v>0.21085743145517855</c:v>
                </c:pt>
                <c:pt idx="123">
                  <c:v>8.2397450623035717E-2</c:v>
                </c:pt>
                <c:pt idx="124">
                  <c:v>8.2397450623035717E-2</c:v>
                </c:pt>
                <c:pt idx="125">
                  <c:v>8.2397450623035717E-2</c:v>
                </c:pt>
                <c:pt idx="126">
                  <c:v>3.9173512939107147E-2</c:v>
                </c:pt>
                <c:pt idx="127">
                  <c:v>3.9173512939107147E-2</c:v>
                </c:pt>
                <c:pt idx="128">
                  <c:v>0.1226791804569643</c:v>
                </c:pt>
                <c:pt idx="129">
                  <c:v>0.12102271291250001</c:v>
                </c:pt>
                <c:pt idx="130">
                  <c:v>0.21248820111964284</c:v>
                </c:pt>
                <c:pt idx="131">
                  <c:v>0.21248820111964284</c:v>
                </c:pt>
                <c:pt idx="132">
                  <c:v>0.21715149815267856</c:v>
                </c:pt>
                <c:pt idx="133">
                  <c:v>0.1922099400291071</c:v>
                </c:pt>
                <c:pt idx="134">
                  <c:v>0.1922099400291071</c:v>
                </c:pt>
                <c:pt idx="135">
                  <c:v>0.10870427251124998</c:v>
                </c:pt>
                <c:pt idx="136">
                  <c:v>0.1305739444594643</c:v>
                </c:pt>
                <c:pt idx="137">
                  <c:v>5.0176470393392854E-2</c:v>
                </c:pt>
                <c:pt idx="138">
                  <c:v>5.0176470393392854E-2</c:v>
                </c:pt>
                <c:pt idx="139">
                  <c:v>4.5513173360357144E-2</c:v>
                </c:pt>
                <c:pt idx="140">
                  <c:v>4.4647104446107151E-2</c:v>
                </c:pt>
                <c:pt idx="141">
                  <c:v>6.7902906578250016E-2</c:v>
                </c:pt>
                <c:pt idx="142">
                  <c:v>6.7902906578250016E-2</c:v>
                </c:pt>
                <c:pt idx="143">
                  <c:v>4.6033234630035703E-2</c:v>
                </c:pt>
                <c:pt idx="144">
                  <c:v>2.9854859808607141E-2</c:v>
                </c:pt>
                <c:pt idx="145">
                  <c:v>2.9854859808607141E-2</c:v>
                </c:pt>
                <c:pt idx="146">
                  <c:v>4.4984067092535718E-2</c:v>
                </c:pt>
                <c:pt idx="147">
                  <c:v>4.8208676205535726E-2</c:v>
                </c:pt>
                <c:pt idx="148">
                  <c:v>2.4952874073392858E-2</c:v>
                </c:pt>
                <c:pt idx="149">
                  <c:v>2.4952874073392858E-2</c:v>
                </c:pt>
                <c:pt idx="150">
                  <c:v>2.4952874073392858E-2</c:v>
                </c:pt>
                <c:pt idx="151">
                  <c:v>1.8674861532321427E-2</c:v>
                </c:pt>
                <c:pt idx="152">
                  <c:v>1.8674861532321427E-2</c:v>
                </c:pt>
                <c:pt idx="153">
                  <c:v>3.5456542483928571E-3</c:v>
                </c:pt>
                <c:pt idx="154">
                  <c:v>0</c:v>
                </c:pt>
                <c:pt idx="155">
                  <c:v>0.14709922471428569</c:v>
                </c:pt>
                <c:pt idx="156">
                  <c:v>0.15726532817142858</c:v>
                </c:pt>
                <c:pt idx="157">
                  <c:v>0.2607561197964286</c:v>
                </c:pt>
                <c:pt idx="158">
                  <c:v>0.27505114354642851</c:v>
                </c:pt>
                <c:pt idx="159">
                  <c:v>0.27505114354642851</c:v>
                </c:pt>
                <c:pt idx="160">
                  <c:v>0.28386123526428569</c:v>
                </c:pt>
                <c:pt idx="161">
                  <c:v>0.28386123526428569</c:v>
                </c:pt>
                <c:pt idx="162">
                  <c:v>0.13676201055000001</c:v>
                </c:pt>
                <c:pt idx="163">
                  <c:v>0.12659590709285715</c:v>
                </c:pt>
                <c:pt idx="164">
                  <c:v>2.3105115467857141E-2</c:v>
                </c:pt>
                <c:pt idx="165">
                  <c:v>8.8100917178571426E-3</c:v>
                </c:pt>
                <c:pt idx="166">
                  <c:v>8.8100917178571426E-3</c:v>
                </c:pt>
                <c:pt idx="167">
                  <c:v>0</c:v>
                </c:pt>
                <c:pt idx="168">
                  <c:v>0</c:v>
                </c:pt>
                <c:pt idx="169">
                  <c:v>8.3249814785714294E-3</c:v>
                </c:pt>
                <c:pt idx="170">
                  <c:v>8.3249814785714294E-3</c:v>
                </c:pt>
                <c:pt idx="171">
                  <c:v>0.11742699710357142</c:v>
                </c:pt>
                <c:pt idx="172">
                  <c:v>0.11742699710357142</c:v>
                </c:pt>
                <c:pt idx="173">
                  <c:v>0.11742699710357142</c:v>
                </c:pt>
                <c:pt idx="174">
                  <c:v>0.15176161320357143</c:v>
                </c:pt>
                <c:pt idx="175">
                  <c:v>0.15176161320357143</c:v>
                </c:pt>
                <c:pt idx="176">
                  <c:v>0.14343663172500001</c:v>
                </c:pt>
                <c:pt idx="177">
                  <c:v>0.14376599414105357</c:v>
                </c:pt>
                <c:pt idx="178">
                  <c:v>3.4663978516053566E-2</c:v>
                </c:pt>
                <c:pt idx="179">
                  <c:v>3.4663978516053566E-2</c:v>
                </c:pt>
                <c:pt idx="180">
                  <c:v>0.19852446627517858</c:v>
                </c:pt>
                <c:pt idx="181">
                  <c:v>0.26472611222875003</c:v>
                </c:pt>
                <c:pt idx="182">
                  <c:v>0.26472611222875003</c:v>
                </c:pt>
                <c:pt idx="183">
                  <c:v>0.26472611222875003</c:v>
                </c:pt>
                <c:pt idx="184">
                  <c:v>0.35749622178232143</c:v>
                </c:pt>
                <c:pt idx="185">
                  <c:v>0.36874992306803561</c:v>
                </c:pt>
                <c:pt idx="186">
                  <c:v>0.36874992306803561</c:v>
                </c:pt>
                <c:pt idx="187">
                  <c:v>0.37047163391071419</c:v>
                </c:pt>
                <c:pt idx="188">
                  <c:v>0.30279051748214286</c:v>
                </c:pt>
                <c:pt idx="189">
                  <c:v>0.41486587348214282</c:v>
                </c:pt>
                <c:pt idx="190">
                  <c:v>0.50474345428571421</c:v>
                </c:pt>
                <c:pt idx="191">
                  <c:v>0.42449072948214295</c:v>
                </c:pt>
                <c:pt idx="192">
                  <c:v>0.40858321991071428</c:v>
                </c:pt>
                <c:pt idx="193">
                  <c:v>0.55931706344642862</c:v>
                </c:pt>
                <c:pt idx="194">
                  <c:v>0.5281530271249999</c:v>
                </c:pt>
                <c:pt idx="195">
                  <c:v>0.5281530271249999</c:v>
                </c:pt>
                <c:pt idx="196">
                  <c:v>0.5597239599642857</c:v>
                </c:pt>
                <c:pt idx="197">
                  <c:v>0.49224708396428568</c:v>
                </c:pt>
                <c:pt idx="198">
                  <c:v>0.47972969921428571</c:v>
                </c:pt>
                <c:pt idx="199">
                  <c:v>0.4143920626267858</c:v>
                </c:pt>
                <c:pt idx="200">
                  <c:v>0.29557940031964286</c:v>
                </c:pt>
                <c:pt idx="201">
                  <c:v>0.25316091492499998</c:v>
                </c:pt>
                <c:pt idx="202">
                  <c:v>0.25316091492499998</c:v>
                </c:pt>
                <c:pt idx="203">
                  <c:v>0.17915604602857141</c:v>
                </c:pt>
                <c:pt idx="204">
                  <c:v>0.15972596515482143</c:v>
                </c:pt>
                <c:pt idx="205">
                  <c:v>0.28483125256553576</c:v>
                </c:pt>
                <c:pt idx="206">
                  <c:v>0.40273729400482144</c:v>
                </c:pt>
                <c:pt idx="207">
                  <c:v>0.37081611277624998</c:v>
                </c:pt>
                <c:pt idx="208">
                  <c:v>0.38775542872625007</c:v>
                </c:pt>
                <c:pt idx="209">
                  <c:v>0.41070620787267864</c:v>
                </c:pt>
                <c:pt idx="210">
                  <c:v>0.44934010666910712</c:v>
                </c:pt>
                <c:pt idx="211">
                  <c:v>0.5163663406857143</c:v>
                </c:pt>
                <c:pt idx="212">
                  <c:v>0.41393265222857134</c:v>
                </c:pt>
                <c:pt idx="213">
                  <c:v>0.28942852713571426</c:v>
                </c:pt>
                <c:pt idx="214">
                  <c:v>0.30012218254642858</c:v>
                </c:pt>
                <c:pt idx="215">
                  <c:v>0.48576785104464282</c:v>
                </c:pt>
                <c:pt idx="216">
                  <c:v>0.50374378677142861</c:v>
                </c:pt>
                <c:pt idx="217">
                  <c:v>0.39546846803214275</c:v>
                </c:pt>
                <c:pt idx="218">
                  <c:v>0.33255937275892855</c:v>
                </c:pt>
                <c:pt idx="219">
                  <c:v>0.33933673704642858</c:v>
                </c:pt>
                <c:pt idx="220">
                  <c:v>0.43399747169821423</c:v>
                </c:pt>
                <c:pt idx="221">
                  <c:v>0.44711417948749993</c:v>
                </c:pt>
                <c:pt idx="222">
                  <c:v>0.21920992516607138</c:v>
                </c:pt>
                <c:pt idx="223">
                  <c:v>0.20543097852142853</c:v>
                </c:pt>
                <c:pt idx="224">
                  <c:v>0.24978053146785714</c:v>
                </c:pt>
                <c:pt idx="225">
                  <c:v>0.28292201313214288</c:v>
                </c:pt>
                <c:pt idx="226">
                  <c:v>0.36699645071250009</c:v>
                </c:pt>
                <c:pt idx="227">
                  <c:v>0.42382884774821433</c:v>
                </c:pt>
                <c:pt idx="228">
                  <c:v>0.4769123481375</c:v>
                </c:pt>
                <c:pt idx="229">
                  <c:v>0.60861670747857144</c:v>
                </c:pt>
                <c:pt idx="230">
                  <c:v>0.69056821969642856</c:v>
                </c:pt>
                <c:pt idx="231">
                  <c:v>0.68960868086428562</c:v>
                </c:pt>
                <c:pt idx="232">
                  <c:v>0.70035183784642852</c:v>
                </c:pt>
                <c:pt idx="233">
                  <c:v>0.69187813077500004</c:v>
                </c:pt>
                <c:pt idx="234">
                  <c:v>0.62903400734642856</c:v>
                </c:pt>
                <c:pt idx="235">
                  <c:v>0.55214014375714304</c:v>
                </c:pt>
                <c:pt idx="236">
                  <c:v>0.61424989805892849</c:v>
                </c:pt>
                <c:pt idx="237">
                  <c:v>0.70005432834464287</c:v>
                </c:pt>
                <c:pt idx="238">
                  <c:v>0.71478226067678585</c:v>
                </c:pt>
                <c:pt idx="239">
                  <c:v>0.86938924041071408</c:v>
                </c:pt>
                <c:pt idx="240">
                  <c:v>0.97649330098214293</c:v>
                </c:pt>
                <c:pt idx="241">
                  <c:v>0.93387637528571421</c:v>
                </c:pt>
                <c:pt idx="242">
                  <c:v>1.1380136566607144</c:v>
                </c:pt>
                <c:pt idx="243">
                  <c:v>1.0963386903392858</c:v>
                </c:pt>
                <c:pt idx="244">
                  <c:v>1.0869833836071428</c:v>
                </c:pt>
                <c:pt idx="245">
                  <c:v>1.2030838903214283</c:v>
                </c:pt>
                <c:pt idx="246">
                  <c:v>1.1204728006285711</c:v>
                </c:pt>
                <c:pt idx="247">
                  <c:v>1.0363048220053572</c:v>
                </c:pt>
                <c:pt idx="248">
                  <c:v>1.1169533436624999</c:v>
                </c:pt>
                <c:pt idx="249">
                  <c:v>1.0150106906465</c:v>
                </c:pt>
                <c:pt idx="250">
                  <c:v>1.0550324118250713</c:v>
                </c:pt>
                <c:pt idx="251">
                  <c:v>0.9319112678482856</c:v>
                </c:pt>
                <c:pt idx="252">
                  <c:v>0.8535204632179284</c:v>
                </c:pt>
                <c:pt idx="253">
                  <c:v>0.8579192537750715</c:v>
                </c:pt>
                <c:pt idx="254">
                  <c:v>0.8691350872875715</c:v>
                </c:pt>
                <c:pt idx="255">
                  <c:v>0.83899504536507141</c:v>
                </c:pt>
                <c:pt idx="256">
                  <c:v>0.87889555131492869</c:v>
                </c:pt>
                <c:pt idx="257">
                  <c:v>0.69239746286671433</c:v>
                </c:pt>
                <c:pt idx="258">
                  <c:v>0.73836434496492831</c:v>
                </c:pt>
                <c:pt idx="259">
                  <c:v>0.70946672198992855</c:v>
                </c:pt>
                <c:pt idx="260">
                  <c:v>0.58654271286064286</c:v>
                </c:pt>
                <c:pt idx="261">
                  <c:v>0.52603641725885708</c:v>
                </c:pt>
                <c:pt idx="262">
                  <c:v>0.43193116094028583</c:v>
                </c:pt>
                <c:pt idx="263">
                  <c:v>0.36741890745482153</c:v>
                </c:pt>
                <c:pt idx="264">
                  <c:v>0.41675614058160709</c:v>
                </c:pt>
                <c:pt idx="265">
                  <c:v>0.3901923474280356</c:v>
                </c:pt>
                <c:pt idx="266">
                  <c:v>0.34086097042178576</c:v>
                </c:pt>
                <c:pt idx="267">
                  <c:v>0.41891003188124998</c:v>
                </c:pt>
                <c:pt idx="268">
                  <c:v>0.42249961366517857</c:v>
                </c:pt>
                <c:pt idx="269">
                  <c:v>0.53283448729196425</c:v>
                </c:pt>
                <c:pt idx="270">
                  <c:v>0.53571091879357147</c:v>
                </c:pt>
                <c:pt idx="271">
                  <c:v>0.61163752518642855</c:v>
                </c:pt>
                <c:pt idx="272">
                  <c:v>0.66073379579000002</c:v>
                </c:pt>
                <c:pt idx="273">
                  <c:v>0.77406176681232131</c:v>
                </c:pt>
                <c:pt idx="274">
                  <c:v>0.82249625213571431</c:v>
                </c:pt>
                <c:pt idx="275">
                  <c:v>0.8711379763142858</c:v>
                </c:pt>
                <c:pt idx="276">
                  <c:v>0.86601902872142855</c:v>
                </c:pt>
                <c:pt idx="277">
                  <c:v>0.91324207989203721</c:v>
                </c:pt>
                <c:pt idx="278">
                  <c:v>0.91324207989203721</c:v>
                </c:pt>
                <c:pt idx="279">
                  <c:v>0.91324207989203721</c:v>
                </c:pt>
                <c:pt idx="280">
                  <c:v>0.91324207989203721</c:v>
                </c:pt>
                <c:pt idx="281">
                  <c:v>0.91324207989203721</c:v>
                </c:pt>
                <c:pt idx="282">
                  <c:v>0.91324207989203721</c:v>
                </c:pt>
                <c:pt idx="283">
                  <c:v>0.91324207989203721</c:v>
                </c:pt>
                <c:pt idx="284">
                  <c:v>0.91324207989203721</c:v>
                </c:pt>
                <c:pt idx="285">
                  <c:v>0.91324207989203721</c:v>
                </c:pt>
                <c:pt idx="286">
                  <c:v>0.91324207989203721</c:v>
                </c:pt>
                <c:pt idx="287">
                  <c:v>0.91324207989203721</c:v>
                </c:pt>
                <c:pt idx="288">
                  <c:v>0.91324207989203721</c:v>
                </c:pt>
                <c:pt idx="289">
                  <c:v>0.91324207989203721</c:v>
                </c:pt>
                <c:pt idx="290">
                  <c:v>0.91324207989203721</c:v>
                </c:pt>
                <c:pt idx="291">
                  <c:v>0.91324207989203721</c:v>
                </c:pt>
                <c:pt idx="292">
                  <c:v>0.91324207989203721</c:v>
                </c:pt>
                <c:pt idx="293">
                  <c:v>0.91324207989203721</c:v>
                </c:pt>
                <c:pt idx="294">
                  <c:v>0.91324207989203721</c:v>
                </c:pt>
                <c:pt idx="295">
                  <c:v>0.91324207989203721</c:v>
                </c:pt>
                <c:pt idx="296">
                  <c:v>0.91324207989203721</c:v>
                </c:pt>
                <c:pt idx="297">
                  <c:v>0.91324207989203721</c:v>
                </c:pt>
                <c:pt idx="298">
                  <c:v>0.91324207989203721</c:v>
                </c:pt>
                <c:pt idx="299">
                  <c:v>0.91324207989203721</c:v>
                </c:pt>
                <c:pt idx="300">
                  <c:v>0.91324207989203721</c:v>
                </c:pt>
                <c:pt idx="301">
                  <c:v>0.91324207989203721</c:v>
                </c:pt>
                <c:pt idx="302">
                  <c:v>0.91324207989203721</c:v>
                </c:pt>
                <c:pt idx="303">
                  <c:v>0.91324207989203721</c:v>
                </c:pt>
                <c:pt idx="304">
                  <c:v>0.91324207989203721</c:v>
                </c:pt>
                <c:pt idx="305">
                  <c:v>0.91324207989203721</c:v>
                </c:pt>
                <c:pt idx="306">
                  <c:v>0.91324207989203721</c:v>
                </c:pt>
                <c:pt idx="307">
                  <c:v>0.91324207989203721</c:v>
                </c:pt>
                <c:pt idx="308">
                  <c:v>0.91324207989203721</c:v>
                </c:pt>
                <c:pt idx="309">
                  <c:v>0.91324207989203721</c:v>
                </c:pt>
                <c:pt idx="310">
                  <c:v>0.91324207989203721</c:v>
                </c:pt>
                <c:pt idx="311">
                  <c:v>0.91324207989203721</c:v>
                </c:pt>
                <c:pt idx="312">
                  <c:v>0.91324207989203721</c:v>
                </c:pt>
                <c:pt idx="313">
                  <c:v>0.91324207989203721</c:v>
                </c:pt>
                <c:pt idx="314">
                  <c:v>0.91324207989203721</c:v>
                </c:pt>
                <c:pt idx="315">
                  <c:v>0.91324207989203721</c:v>
                </c:pt>
                <c:pt idx="316">
                  <c:v>0.91324207989203721</c:v>
                </c:pt>
                <c:pt idx="317">
                  <c:v>0.91324207989203721</c:v>
                </c:pt>
                <c:pt idx="318">
                  <c:v>0.91324207989203721</c:v>
                </c:pt>
                <c:pt idx="319">
                  <c:v>0.91324207989203721</c:v>
                </c:pt>
                <c:pt idx="320">
                  <c:v>0.91324207989203721</c:v>
                </c:pt>
                <c:pt idx="321">
                  <c:v>0.91324207989203721</c:v>
                </c:pt>
                <c:pt idx="322">
                  <c:v>0.91324207989203721</c:v>
                </c:pt>
                <c:pt idx="323">
                  <c:v>0.91324207989203721</c:v>
                </c:pt>
                <c:pt idx="324">
                  <c:v>0.91324207989203721</c:v>
                </c:pt>
                <c:pt idx="325">
                  <c:v>0.91324207989203721</c:v>
                </c:pt>
                <c:pt idx="326">
                  <c:v>0.91324207989203721</c:v>
                </c:pt>
                <c:pt idx="327">
                  <c:v>0.91324207989203721</c:v>
                </c:pt>
                <c:pt idx="328">
                  <c:v>0.91324207989203721</c:v>
                </c:pt>
                <c:pt idx="329">
                  <c:v>0.91324207989203721</c:v>
                </c:pt>
                <c:pt idx="330">
                  <c:v>0.91324207989203721</c:v>
                </c:pt>
                <c:pt idx="331">
                  <c:v>0.90939728750267845</c:v>
                </c:pt>
                <c:pt idx="332">
                  <c:v>0.90401081751250001</c:v>
                </c:pt>
                <c:pt idx="333">
                  <c:v>0.89170006415000003</c:v>
                </c:pt>
                <c:pt idx="334">
                  <c:v>0.8768835435125002</c:v>
                </c:pt>
                <c:pt idx="335">
                  <c:v>0.85643138560000009</c:v>
                </c:pt>
                <c:pt idx="336">
                  <c:v>0.83564334053392864</c:v>
                </c:pt>
                <c:pt idx="337">
                  <c:v>0.80796180065892864</c:v>
                </c:pt>
                <c:pt idx="338">
                  <c:v>0.7814622872982141</c:v>
                </c:pt>
                <c:pt idx="339">
                  <c:v>0.75214077357321429</c:v>
                </c:pt>
                <c:pt idx="340">
                  <c:v>0.72162604335714275</c:v>
                </c:pt>
                <c:pt idx="341">
                  <c:v>0.69303463446071412</c:v>
                </c:pt>
                <c:pt idx="342">
                  <c:v>0.66984459273035712</c:v>
                </c:pt>
                <c:pt idx="343">
                  <c:v>0.64522877672500012</c:v>
                </c:pt>
                <c:pt idx="344">
                  <c:v>0.62888841688750008</c:v>
                </c:pt>
                <c:pt idx="345">
                  <c:v>0.61341038711964291</c:v>
                </c:pt>
                <c:pt idx="346">
                  <c:v>0.60135274873035727</c:v>
                </c:pt>
                <c:pt idx="347">
                  <c:v>0.59629832038750008</c:v>
                </c:pt>
                <c:pt idx="348">
                  <c:v>0.59060877532321421</c:v>
                </c:pt>
                <c:pt idx="349">
                  <c:v>0.58488555479196436</c:v>
                </c:pt>
                <c:pt idx="350">
                  <c:v>0.58046616163124998</c:v>
                </c:pt>
                <c:pt idx="351">
                  <c:v>0.57563012336339281</c:v>
                </c:pt>
                <c:pt idx="352">
                  <c:v>0.56388676664250004</c:v>
                </c:pt>
                <c:pt idx="353">
                  <c:v>0.53703835183892845</c:v>
                </c:pt>
                <c:pt idx="354">
                  <c:v>0.50651506567464288</c:v>
                </c:pt>
                <c:pt idx="355">
                  <c:v>0.47686756588446427</c:v>
                </c:pt>
                <c:pt idx="356">
                  <c:v>0.43248929433714284</c:v>
                </c:pt>
                <c:pt idx="357">
                  <c:v>0.38325469697999998</c:v>
                </c:pt>
                <c:pt idx="358">
                  <c:v>0.32880763214607145</c:v>
                </c:pt>
                <c:pt idx="359">
                  <c:v>0.27938165707946433</c:v>
                </c:pt>
                <c:pt idx="360">
                  <c:v>0.24179794609374997</c:v>
                </c:pt>
                <c:pt idx="361">
                  <c:v>0.20689813904142854</c:v>
                </c:pt>
                <c:pt idx="362">
                  <c:v>0.1805025882097917</c:v>
                </c:pt>
                <c:pt idx="363">
                  <c:v>0.16454702131175</c:v>
                </c:pt>
                <c:pt idx="364">
                  <c:v>0.14991345073343751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0-4BEE-AF25-49B70113B53B}"/>
            </c:ext>
          </c:extLst>
        </c:ser>
        <c:ser>
          <c:idx val="1"/>
          <c:order val="1"/>
          <c:tx>
            <c:strRef>
              <c:f>Varmepumpeberegning!$AF$76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Varmepumpeberegning!$AF$77:$AF$441</c:f>
              <c:numCache>
                <c:formatCode>#,##0.0</c:formatCode>
                <c:ptCount val="36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1.9725888297992011</c:v>
                </c:pt>
                <c:pt idx="182">
                  <c:v>1.9707247002619404</c:v>
                </c:pt>
                <c:pt idx="183">
                  <c:v>1.9657540120492267</c:v>
                </c:pt>
                <c:pt idx="184">
                  <c:v>1.8636639025826407</c:v>
                </c:pt>
                <c:pt idx="185">
                  <c:v>1.8381193512278791</c:v>
                </c:pt>
                <c:pt idx="186">
                  <c:v>1.8325272865027453</c:v>
                </c:pt>
                <c:pt idx="187">
                  <c:v>1.8239709198534106</c:v>
                </c:pt>
                <c:pt idx="188">
                  <c:v>1.8866813480692661</c:v>
                </c:pt>
                <c:pt idx="189">
                  <c:v>1.7584511744062796</c:v>
                </c:pt>
                <c:pt idx="190">
                  <c:v>1.6679522170902881</c:v>
                </c:pt>
                <c:pt idx="191">
                  <c:v>1.744476844762662</c:v>
                </c:pt>
                <c:pt idx="192">
                  <c:v>1.7504429779086617</c:v>
                </c:pt>
                <c:pt idx="193">
                  <c:v>1.595359822672648</c:v>
                </c:pt>
                <c:pt idx="194">
                  <c:v>1.6060195676874731</c:v>
                </c:pt>
                <c:pt idx="195">
                  <c:v>1.605398353118374</c:v>
                </c:pt>
                <c:pt idx="196">
                  <c:v>1.5732060437666675</c:v>
                </c:pt>
                <c:pt idx="197">
                  <c:v>1.6369548226354733</c:v>
                </c:pt>
                <c:pt idx="198">
                  <c:v>1.6445015191727543</c:v>
                </c:pt>
                <c:pt idx="199">
                  <c:v>1.6967910587160473</c:v>
                </c:pt>
                <c:pt idx="200">
                  <c:v>1.8131183769168309</c:v>
                </c:pt>
                <c:pt idx="201">
                  <c:v>1.8406247976733248</c:v>
                </c:pt>
                <c:pt idx="202">
                  <c:v>1.8250911945794401</c:v>
                </c:pt>
                <c:pt idx="203">
                  <c:v>1.8953681282879886</c:v>
                </c:pt>
                <c:pt idx="204">
                  <c:v>1.9079633914117664</c:v>
                </c:pt>
                <c:pt idx="205">
                  <c:v>1.7729167275756188</c:v>
                </c:pt>
                <c:pt idx="206">
                  <c:v>1.6388558684733461</c:v>
                </c:pt>
                <c:pt idx="207">
                  <c:v>1.6583503291701265</c:v>
                </c:pt>
                <c:pt idx="208">
                  <c:v>1.6296055072574374</c:v>
                </c:pt>
                <c:pt idx="209">
                  <c:v>1.5898786958789215</c:v>
                </c:pt>
                <c:pt idx="210">
                  <c:v>1.5468953234388778</c:v>
                </c:pt>
                <c:pt idx="211">
                  <c:v>1.4717916805907776</c:v>
                </c:pt>
                <c:pt idx="212">
                  <c:v>1.5711186484291439</c:v>
                </c:pt>
                <c:pt idx="213">
                  <c:v>1.6906520853092828</c:v>
                </c:pt>
                <c:pt idx="214">
                  <c:v>1.6799584298985684</c:v>
                </c:pt>
                <c:pt idx="215">
                  <c:v>1.4918274172939978</c:v>
                </c:pt>
                <c:pt idx="216">
                  <c:v>1.452104599179088</c:v>
                </c:pt>
                <c:pt idx="217">
                  <c:v>1.5448464767678076</c:v>
                </c:pt>
                <c:pt idx="218">
                  <c:v>1.6077555720410217</c:v>
                </c:pt>
                <c:pt idx="219">
                  <c:v>1.5773673577714589</c:v>
                </c:pt>
                <c:pt idx="220">
                  <c:v>1.4715224936694049</c:v>
                </c:pt>
                <c:pt idx="221">
                  <c:v>1.436658903491995</c:v>
                </c:pt>
                <c:pt idx="222">
                  <c:v>1.6558645344128284</c:v>
                </c:pt>
                <c:pt idx="223">
                  <c:v>1.6615660722259793</c:v>
                </c:pt>
                <c:pt idx="224">
                  <c:v>1.609139110448059</c:v>
                </c:pt>
                <c:pt idx="225">
                  <c:v>1.5672988434398603</c:v>
                </c:pt>
                <c:pt idx="226">
                  <c:v>1.4453227058083946</c:v>
                </c:pt>
                <c:pt idx="227">
                  <c:v>1.3878689322602586</c:v>
                </c:pt>
                <c:pt idx="228">
                  <c:v>1.3167666466140471</c:v>
                </c:pt>
                <c:pt idx="229">
                  <c:v>1.1763635019290626</c:v>
                </c:pt>
                <c:pt idx="230">
                  <c:v>1.0726652692664036</c:v>
                </c:pt>
                <c:pt idx="231">
                  <c:v>1.0593339580294971</c:v>
                </c:pt>
                <c:pt idx="232">
                  <c:v>1.0374066715970853</c:v>
                </c:pt>
                <c:pt idx="233">
                  <c:v>1.0427736580497364</c:v>
                </c:pt>
                <c:pt idx="234">
                  <c:v>1.0385131667200009</c:v>
                </c:pt>
                <c:pt idx="235">
                  <c:v>1.106087030396274</c:v>
                </c:pt>
                <c:pt idx="236">
                  <c:v>1.0408705554757121</c:v>
                </c:pt>
                <c:pt idx="237">
                  <c:v>0.94823146938334035</c:v>
                </c:pt>
                <c:pt idx="238">
                  <c:v>0.88628167514375866</c:v>
                </c:pt>
                <c:pt idx="239">
                  <c:v>0.70868522194018924</c:v>
                </c:pt>
                <c:pt idx="240">
                  <c:v>0.57859168789911497</c:v>
                </c:pt>
                <c:pt idx="241">
                  <c:v>0.61996586057070591</c:v>
                </c:pt>
                <c:pt idx="242">
                  <c:v>0.40650857928269235</c:v>
                </c:pt>
                <c:pt idx="243">
                  <c:v>0.43824200723537254</c:v>
                </c:pt>
                <c:pt idx="244">
                  <c:v>0.41963715228515608</c:v>
                </c:pt>
                <c:pt idx="245">
                  <c:v>0.29794458084573372</c:v>
                </c:pt>
                <c:pt idx="246">
                  <c:v>0.37993429402617385</c:v>
                </c:pt>
                <c:pt idx="247">
                  <c:v>0.46285968156786739</c:v>
                </c:pt>
                <c:pt idx="248">
                  <c:v>0.37475496564833177</c:v>
                </c:pt>
                <c:pt idx="249">
                  <c:v>0.46924158634525726</c:v>
                </c:pt>
                <c:pt idx="250">
                  <c:v>0.40250229456584763</c:v>
                </c:pt>
                <c:pt idx="251">
                  <c:v>0.51941015924839651</c:v>
                </c:pt>
                <c:pt idx="252">
                  <c:v>0.5897235550472627</c:v>
                </c:pt>
                <c:pt idx="253">
                  <c:v>0.5741406350398468</c:v>
                </c:pt>
                <c:pt idx="254">
                  <c:v>0.54242067216406398</c:v>
                </c:pt>
                <c:pt idx="255">
                  <c:v>0.56510451982417154</c:v>
                </c:pt>
                <c:pt idx="256">
                  <c:v>0.49040903444198058</c:v>
                </c:pt>
                <c:pt idx="257">
                  <c:v>0.6526748963957153</c:v>
                </c:pt>
                <c:pt idx="258">
                  <c:v>0.57688388502120558</c:v>
                </c:pt>
                <c:pt idx="259">
                  <c:v>0.58651996971444043</c:v>
                </c:pt>
                <c:pt idx="260">
                  <c:v>0.70758001124978631</c:v>
                </c:pt>
                <c:pt idx="261">
                  <c:v>0.6941468743432927</c:v>
                </c:pt>
                <c:pt idx="262">
                  <c:v>0.77458265710523566</c:v>
                </c:pt>
                <c:pt idx="263">
                  <c:v>0.82418284595255109</c:v>
                </c:pt>
                <c:pt idx="264">
                  <c:v>0.75682682756883946</c:v>
                </c:pt>
                <c:pt idx="265">
                  <c:v>0.7684783941409441</c:v>
                </c:pt>
                <c:pt idx="266">
                  <c:v>0.81470321247173505</c:v>
                </c:pt>
                <c:pt idx="267">
                  <c:v>0.71428589211172899</c:v>
                </c:pt>
                <c:pt idx="268">
                  <c:v>0.68770683685815959</c:v>
                </c:pt>
                <c:pt idx="269">
                  <c:v>0.54319819836814232</c:v>
                </c:pt>
                <c:pt idx="270">
                  <c:v>0.51236160518417673</c:v>
                </c:pt>
                <c:pt idx="271">
                  <c:v>0.39480536355233364</c:v>
                </c:pt>
                <c:pt idx="272">
                  <c:v>0.25250828410203718</c:v>
                </c:pt>
                <c:pt idx="273">
                  <c:v>0.1391803130797159</c:v>
                </c:pt>
                <c:pt idx="274">
                  <c:v>9.0745827756322894E-2</c:v>
                </c:pt>
                <c:pt idx="275">
                  <c:v>4.2104103577751406E-2</c:v>
                </c:pt>
                <c:pt idx="276">
                  <c:v>4.7223051170608654E-2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3.8447923893587532E-3</c:v>
                </c:pt>
                <c:pt idx="332">
                  <c:v>9.2312623795371973E-3</c:v>
                </c:pt>
                <c:pt idx="333">
                  <c:v>2.1542015742037179E-2</c:v>
                </c:pt>
                <c:pt idx="334">
                  <c:v>3.635853637953701E-2</c:v>
                </c:pt>
                <c:pt idx="335">
                  <c:v>5.6810694292037112E-2</c:v>
                </c:pt>
                <c:pt idx="336">
                  <c:v>7.759873935810857E-2</c:v>
                </c:pt>
                <c:pt idx="337">
                  <c:v>0.10528027923310856</c:v>
                </c:pt>
                <c:pt idx="338">
                  <c:v>0.13177979259382311</c:v>
                </c:pt>
                <c:pt idx="339">
                  <c:v>0.16110130631882291</c:v>
                </c:pt>
                <c:pt idx="340">
                  <c:v>0.19161603653489445</c:v>
                </c:pt>
                <c:pt idx="341">
                  <c:v>0.22020744543132309</c:v>
                </c:pt>
                <c:pt idx="342">
                  <c:v>0.24339748716168008</c:v>
                </c:pt>
                <c:pt idx="343">
                  <c:v>0.26801330316703709</c:v>
                </c:pt>
                <c:pt idx="344">
                  <c:v>0.28435366300453713</c:v>
                </c:pt>
                <c:pt idx="345">
                  <c:v>0.2998316927723943</c:v>
                </c:pt>
                <c:pt idx="346">
                  <c:v>0.31188933116167994</c:v>
                </c:pt>
                <c:pt idx="347">
                  <c:v>0.31694375950453713</c:v>
                </c:pt>
                <c:pt idx="348">
                  <c:v>0.322633304568823</c:v>
                </c:pt>
                <c:pt idx="349">
                  <c:v>0.32835652510007285</c:v>
                </c:pt>
                <c:pt idx="350">
                  <c:v>0.33277591826078723</c:v>
                </c:pt>
                <c:pt idx="351">
                  <c:v>0.3376119565286444</c:v>
                </c:pt>
                <c:pt idx="352">
                  <c:v>0.34935531324953717</c:v>
                </c:pt>
                <c:pt idx="353">
                  <c:v>0.37620372805310875</c:v>
                </c:pt>
                <c:pt idx="354">
                  <c:v>0.40672701421739432</c:v>
                </c:pt>
                <c:pt idx="355">
                  <c:v>0.43637451400757293</c:v>
                </c:pt>
                <c:pt idx="356">
                  <c:v>0.48075278555489437</c:v>
                </c:pt>
                <c:pt idx="357">
                  <c:v>0.52998738291203717</c:v>
                </c:pt>
                <c:pt idx="358">
                  <c:v>0.58443444774596576</c:v>
                </c:pt>
                <c:pt idx="359">
                  <c:v>0.63386042281257282</c:v>
                </c:pt>
                <c:pt idx="360">
                  <c:v>0.67144413379828727</c:v>
                </c:pt>
                <c:pt idx="361">
                  <c:v>0.7063439408506087</c:v>
                </c:pt>
                <c:pt idx="362">
                  <c:v>0.7327394916822455</c:v>
                </c:pt>
                <c:pt idx="363">
                  <c:v>0.74869505858028718</c:v>
                </c:pt>
                <c:pt idx="364">
                  <c:v>0.76332862915859967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0-4BEE-AF25-49B70113B53B}"/>
            </c:ext>
          </c:extLst>
        </c:ser>
        <c:ser>
          <c:idx val="2"/>
          <c:order val="2"/>
          <c:tx>
            <c:strRef>
              <c:f>Varmepumpeberegning!$AH$76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Varmepumpeberegning!$AH$77:$AH$441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0-4BEE-AF25-49B70113B53B}"/>
            </c:ext>
          </c:extLst>
        </c:ser>
        <c:ser>
          <c:idx val="3"/>
          <c:order val="3"/>
          <c:tx>
            <c:strRef>
              <c:f>Varmepumpeberegning!$AI$76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Varmepumpeberegning!$AI$77:$AI$441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2.2204460492503131E-16</c:v>
                </c:pt>
                <c:pt idx="217">
                  <c:v>0</c:v>
                </c:pt>
                <c:pt idx="218">
                  <c:v>2.2204460492503131E-16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2.2204460492503131E-16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1.1102230246251565E-16</c:v>
                </c:pt>
                <c:pt idx="358">
                  <c:v>0</c:v>
                </c:pt>
                <c:pt idx="359">
                  <c:v>1.1102230246251565E-16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0-4BEE-AF25-49B70113B53B}"/>
            </c:ext>
          </c:extLst>
        </c:ser>
        <c:ser>
          <c:idx val="4"/>
          <c:order val="4"/>
          <c:tx>
            <c:strRef>
              <c:f>Varmepumpeberegning!$AJ$76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Varmepumpeberegning!$AJ$77:$AJ$441</c:f>
              <c:numCache>
                <c:formatCode>#,##0.0</c:formatCode>
                <c:ptCount val="365"/>
                <c:pt idx="0">
                  <c:v>2.8591357958948094</c:v>
                </c:pt>
                <c:pt idx="1">
                  <c:v>2.8117379393717705</c:v>
                </c:pt>
                <c:pt idx="2">
                  <c:v>2.6284428803537754</c:v>
                </c:pt>
                <c:pt idx="3">
                  <c:v>2.5750077391521042</c:v>
                </c:pt>
                <c:pt idx="4">
                  <c:v>2.5436817789962074</c:v>
                </c:pt>
                <c:pt idx="5">
                  <c:v>2.3951818613538673</c:v>
                </c:pt>
                <c:pt idx="6">
                  <c:v>2.2763091942952438</c:v>
                </c:pt>
                <c:pt idx="7">
                  <c:v>2.2258664325070328</c:v>
                </c:pt>
                <c:pt idx="8">
                  <c:v>2.194620787481933</c:v>
                </c:pt>
                <c:pt idx="9">
                  <c:v>2.1618059716310181</c:v>
                </c:pt>
                <c:pt idx="10">
                  <c:v>2.1096134215108564</c:v>
                </c:pt>
                <c:pt idx="11">
                  <c:v>2.0684098816436136</c:v>
                </c:pt>
                <c:pt idx="12">
                  <c:v>1.9864526674168919</c:v>
                </c:pt>
                <c:pt idx="13">
                  <c:v>1.9858973872264682</c:v>
                </c:pt>
                <c:pt idx="14">
                  <c:v>1.9780166619229735</c:v>
                </c:pt>
                <c:pt idx="15">
                  <c:v>1.9626844734209743</c:v>
                </c:pt>
                <c:pt idx="16">
                  <c:v>1.9615622194411131</c:v>
                </c:pt>
                <c:pt idx="17">
                  <c:v>1.9497567134784308</c:v>
                </c:pt>
                <c:pt idx="18">
                  <c:v>1.9278483678683909</c:v>
                </c:pt>
                <c:pt idx="19">
                  <c:v>1.9591374286091066</c:v>
                </c:pt>
                <c:pt idx="20">
                  <c:v>1.942361396377025</c:v>
                </c:pt>
                <c:pt idx="21">
                  <c:v>1.8618634974459165</c:v>
                </c:pt>
                <c:pt idx="22">
                  <c:v>1.8581355622580427</c:v>
                </c:pt>
                <c:pt idx="23">
                  <c:v>1.8444660887014086</c:v>
                </c:pt>
                <c:pt idx="24">
                  <c:v>1.7707740789845037</c:v>
                </c:pt>
                <c:pt idx="25">
                  <c:v>1.762585003515706</c:v>
                </c:pt>
                <c:pt idx="26">
                  <c:v>1.760099659409347</c:v>
                </c:pt>
                <c:pt idx="27">
                  <c:v>1.7352462183457669</c:v>
                </c:pt>
                <c:pt idx="28">
                  <c:v>1.7721572425625411</c:v>
                </c:pt>
                <c:pt idx="29">
                  <c:v>1.7436336946016922</c:v>
                </c:pt>
                <c:pt idx="30">
                  <c:v>1.7141236764209866</c:v>
                </c:pt>
                <c:pt idx="31">
                  <c:v>1.7263032980480433</c:v>
                </c:pt>
                <c:pt idx="32">
                  <c:v>1.7270361792544446</c:v>
                </c:pt>
                <c:pt idx="33">
                  <c:v>1.6904082124202144</c:v>
                </c:pt>
                <c:pt idx="34">
                  <c:v>1.6891654593953795</c:v>
                </c:pt>
                <c:pt idx="35">
                  <c:v>1.6718448897656706</c:v>
                </c:pt>
                <c:pt idx="36">
                  <c:v>1.6935337819198675</c:v>
                </c:pt>
                <c:pt idx="37">
                  <c:v>1.6919767558561203</c:v>
                </c:pt>
                <c:pt idx="38">
                  <c:v>1.6888700352373442</c:v>
                </c:pt>
                <c:pt idx="39">
                  <c:v>1.671472626492835</c:v>
                </c:pt>
                <c:pt idx="40">
                  <c:v>1.6936246002044801</c:v>
                </c:pt>
                <c:pt idx="41">
                  <c:v>1.6501308354282314</c:v>
                </c:pt>
                <c:pt idx="42">
                  <c:v>1.6226281942520173</c:v>
                </c:pt>
                <c:pt idx="43">
                  <c:v>1.5870077411241459</c:v>
                </c:pt>
                <c:pt idx="44">
                  <c:v>1.5758236116738731</c:v>
                </c:pt>
                <c:pt idx="45">
                  <c:v>1.5671248263299686</c:v>
                </c:pt>
                <c:pt idx="46">
                  <c:v>1.5441353528603234</c:v>
                </c:pt>
                <c:pt idx="47">
                  <c:v>1.5468060019635379</c:v>
                </c:pt>
                <c:pt idx="48">
                  <c:v>1.5399711842135666</c:v>
                </c:pt>
                <c:pt idx="49">
                  <c:v>1.5526525855177851</c:v>
                </c:pt>
                <c:pt idx="50">
                  <c:v>1.5559635652629988</c:v>
                </c:pt>
                <c:pt idx="51">
                  <c:v>1.4544382042870798</c:v>
                </c:pt>
                <c:pt idx="52">
                  <c:v>1.2843923451116401</c:v>
                </c:pt>
                <c:pt idx="53">
                  <c:v>1.1128691155635071</c:v>
                </c:pt>
                <c:pt idx="54">
                  <c:v>1.0960929213881068</c:v>
                </c:pt>
                <c:pt idx="55">
                  <c:v>0.9571584668663764</c:v>
                </c:pt>
                <c:pt idx="56">
                  <c:v>0.94774593239519689</c:v>
                </c:pt>
                <c:pt idx="57">
                  <c:v>0.74578254077411321</c:v>
                </c:pt>
                <c:pt idx="58">
                  <c:v>0.82866773998068988</c:v>
                </c:pt>
                <c:pt idx="59">
                  <c:v>0.82026538994032672</c:v>
                </c:pt>
                <c:pt idx="60">
                  <c:v>0.93970939235818385</c:v>
                </c:pt>
                <c:pt idx="61">
                  <c:v>0.89266211879421853</c:v>
                </c:pt>
                <c:pt idx="62">
                  <c:v>0.92161122265991402</c:v>
                </c:pt>
                <c:pt idx="63">
                  <c:v>0.85211259493959268</c:v>
                </c:pt>
                <c:pt idx="64">
                  <c:v>0.86110243591164659</c:v>
                </c:pt>
                <c:pt idx="65">
                  <c:v>0.83209782605679994</c:v>
                </c:pt>
                <c:pt idx="66">
                  <c:v>0.80540837879965732</c:v>
                </c:pt>
                <c:pt idx="67">
                  <c:v>0.67210797050472104</c:v>
                </c:pt>
                <c:pt idx="68">
                  <c:v>0.66998606414822293</c:v>
                </c:pt>
                <c:pt idx="69">
                  <c:v>0.67645238393790308</c:v>
                </c:pt>
                <c:pt idx="70">
                  <c:v>0.70571003697342904</c:v>
                </c:pt>
                <c:pt idx="71">
                  <c:v>0.8414287509724252</c:v>
                </c:pt>
                <c:pt idx="72">
                  <c:v>0.62145160011218836</c:v>
                </c:pt>
                <c:pt idx="73">
                  <c:v>0.73480207477541937</c:v>
                </c:pt>
                <c:pt idx="74">
                  <c:v>0.73346262579771393</c:v>
                </c:pt>
                <c:pt idx="75">
                  <c:v>0.74845820279825626</c:v>
                </c:pt>
                <c:pt idx="76">
                  <c:v>0.82115740364153211</c:v>
                </c:pt>
                <c:pt idx="77">
                  <c:v>0.665885714296794</c:v>
                </c:pt>
                <c:pt idx="78">
                  <c:v>0.5858249017116246</c:v>
                </c:pt>
                <c:pt idx="79">
                  <c:v>0.80187565058831423</c:v>
                </c:pt>
                <c:pt idx="80">
                  <c:v>0.86880939133444191</c:v>
                </c:pt>
                <c:pt idx="81">
                  <c:v>1.032743949232823</c:v>
                </c:pt>
                <c:pt idx="82">
                  <c:v>0.86063477923688314</c:v>
                </c:pt>
                <c:pt idx="83">
                  <c:v>0.70873083236177647</c:v>
                </c:pt>
                <c:pt idx="84">
                  <c:v>0.88156290488787059</c:v>
                </c:pt>
                <c:pt idx="85">
                  <c:v>0.99526786608432749</c:v>
                </c:pt>
                <c:pt idx="86">
                  <c:v>0.98221976904011399</c:v>
                </c:pt>
                <c:pt idx="87">
                  <c:v>0.96792891897107092</c:v>
                </c:pt>
                <c:pt idx="88">
                  <c:v>0.86972302454633121</c:v>
                </c:pt>
                <c:pt idx="89">
                  <c:v>1.0300268505228996</c:v>
                </c:pt>
                <c:pt idx="90">
                  <c:v>1.0095006303269716</c:v>
                </c:pt>
                <c:pt idx="91">
                  <c:v>0.83541230596186677</c:v>
                </c:pt>
                <c:pt idx="92">
                  <c:v>0.72022780361026983</c:v>
                </c:pt>
                <c:pt idx="93">
                  <c:v>0.78287534615794518</c:v>
                </c:pt>
                <c:pt idx="94">
                  <c:v>0.6903200545834256</c:v>
                </c:pt>
                <c:pt idx="95">
                  <c:v>0.71248205358188788</c:v>
                </c:pt>
                <c:pt idx="96">
                  <c:v>0.58624493001830436</c:v>
                </c:pt>
                <c:pt idx="97">
                  <c:v>0.56940112278697397</c:v>
                </c:pt>
                <c:pt idx="98">
                  <c:v>0.71454026302144458</c:v>
                </c:pt>
                <c:pt idx="99">
                  <c:v>0.85440280874197638</c:v>
                </c:pt>
                <c:pt idx="100">
                  <c:v>0.71953792336776612</c:v>
                </c:pt>
                <c:pt idx="101">
                  <c:v>0.77718215791768142</c:v>
                </c:pt>
                <c:pt idx="102">
                  <c:v>0.75357130793561833</c:v>
                </c:pt>
                <c:pt idx="103">
                  <c:v>0.8792577199845919</c:v>
                </c:pt>
                <c:pt idx="104">
                  <c:v>0.89146267301256765</c:v>
                </c:pt>
                <c:pt idx="105">
                  <c:v>0.89146267301256765</c:v>
                </c:pt>
                <c:pt idx="106">
                  <c:v>0.85640309418486193</c:v>
                </c:pt>
                <c:pt idx="107">
                  <c:v>0.97765112604303583</c:v>
                </c:pt>
                <c:pt idx="108">
                  <c:v>0.90381781031229602</c:v>
                </c:pt>
                <c:pt idx="109">
                  <c:v>0.88890558373082884</c:v>
                </c:pt>
                <c:pt idx="110">
                  <c:v>0.85259029786624918</c:v>
                </c:pt>
                <c:pt idx="111">
                  <c:v>0.94514110985618194</c:v>
                </c:pt>
                <c:pt idx="112">
                  <c:v>0.88126403596084169</c:v>
                </c:pt>
                <c:pt idx="113">
                  <c:v>0.91321689416977003</c:v>
                </c:pt>
                <c:pt idx="114">
                  <c:v>0.91999892993584176</c:v>
                </c:pt>
                <c:pt idx="115">
                  <c:v>0.86148461928055964</c:v>
                </c:pt>
                <c:pt idx="116">
                  <c:v>0.70175335043280995</c:v>
                </c:pt>
                <c:pt idx="117">
                  <c:v>0.72004985104046204</c:v>
                </c:pt>
                <c:pt idx="118">
                  <c:v>0.72004985104046204</c:v>
                </c:pt>
                <c:pt idx="119">
                  <c:v>0.66983812116422081</c:v>
                </c:pt>
                <c:pt idx="120">
                  <c:v>0.66051795930789003</c:v>
                </c:pt>
                <c:pt idx="121">
                  <c:v>0.657411238689114</c:v>
                </c:pt>
                <c:pt idx="122">
                  <c:v>0.78884017552197738</c:v>
                </c:pt>
                <c:pt idx="123">
                  <c:v>0.86013691802124725</c:v>
                </c:pt>
                <c:pt idx="124">
                  <c:v>0.8458460679521993</c:v>
                </c:pt>
                <c:pt idx="125">
                  <c:v>0.84149675625189779</c:v>
                </c:pt>
                <c:pt idx="126">
                  <c:v>0.8760219085919192</c:v>
                </c:pt>
                <c:pt idx="127">
                  <c:v>0.83625624094686746</c:v>
                </c:pt>
                <c:pt idx="128">
                  <c:v>0.72354765872181659</c:v>
                </c:pt>
                <c:pt idx="129">
                  <c:v>0.72271878215992391</c:v>
                </c:pt>
                <c:pt idx="130">
                  <c:v>0.59832228211438787</c:v>
                </c:pt>
                <c:pt idx="131">
                  <c:v>0.5964583145204454</c:v>
                </c:pt>
                <c:pt idx="132">
                  <c:v>0.58433898516833738</c:v>
                </c:pt>
                <c:pt idx="133">
                  <c:v>0.60306710205435454</c:v>
                </c:pt>
                <c:pt idx="134">
                  <c:v>0.59436847865376219</c:v>
                </c:pt>
                <c:pt idx="135">
                  <c:v>0.66420467261498572</c:v>
                </c:pt>
                <c:pt idx="136">
                  <c:v>0.64233500066677118</c:v>
                </c:pt>
                <c:pt idx="137">
                  <c:v>0.71838300108922981</c:v>
                </c:pt>
                <c:pt idx="138">
                  <c:v>0.69787887172594676</c:v>
                </c:pt>
                <c:pt idx="139">
                  <c:v>0.68887269520235073</c:v>
                </c:pt>
                <c:pt idx="140">
                  <c:v>0.68352532287904744</c:v>
                </c:pt>
                <c:pt idx="141">
                  <c:v>0.65716296207144609</c:v>
                </c:pt>
                <c:pt idx="142">
                  <c:v>0.64535745610875495</c:v>
                </c:pt>
                <c:pt idx="143">
                  <c:v>0.64734437520610655</c:v>
                </c:pt>
                <c:pt idx="144">
                  <c:v>0.65855189987149965</c:v>
                </c:pt>
                <c:pt idx="145">
                  <c:v>0.64923189995848718</c:v>
                </c:pt>
                <c:pt idx="146">
                  <c:v>0.62975338097426281</c:v>
                </c:pt>
                <c:pt idx="147">
                  <c:v>0.61285929830463282</c:v>
                </c:pt>
                <c:pt idx="148">
                  <c:v>0.61871752974894845</c:v>
                </c:pt>
                <c:pt idx="149">
                  <c:v>0.61561080913017108</c:v>
                </c:pt>
                <c:pt idx="150">
                  <c:v>0.60753340029867786</c:v>
                </c:pt>
                <c:pt idx="151">
                  <c:v>0.60449141292673625</c:v>
                </c:pt>
                <c:pt idx="152">
                  <c:v>0.60014210122644185</c:v>
                </c:pt>
                <c:pt idx="153">
                  <c:v>0.60408717906009679</c:v>
                </c:pt>
                <c:pt idx="154">
                  <c:v>0.59520595083338224</c:v>
                </c:pt>
                <c:pt idx="155">
                  <c:v>0.43070931737458684</c:v>
                </c:pt>
                <c:pt idx="156">
                  <c:v>0.4149511491923108</c:v>
                </c:pt>
                <c:pt idx="157">
                  <c:v>0.28971347517918744</c:v>
                </c:pt>
                <c:pt idx="158">
                  <c:v>0.2487008808283484</c:v>
                </c:pt>
                <c:pt idx="159">
                  <c:v>0.23254606316536597</c:v>
                </c:pt>
                <c:pt idx="160">
                  <c:v>0.20385321859663952</c:v>
                </c:pt>
                <c:pt idx="161">
                  <c:v>0.20323184208422296</c:v>
                </c:pt>
                <c:pt idx="162">
                  <c:v>0.34163228145459446</c:v>
                </c:pt>
                <c:pt idx="163">
                  <c:v>0.35117700839932153</c:v>
                </c:pt>
                <c:pt idx="164">
                  <c:v>0.42235832664166306</c:v>
                </c:pt>
                <c:pt idx="165">
                  <c:v>0.43478922085440885</c:v>
                </c:pt>
                <c:pt idx="166">
                  <c:v>0.41179974738476588</c:v>
                </c:pt>
                <c:pt idx="167">
                  <c:v>0.41874587150868026</c:v>
                </c:pt>
                <c:pt idx="168">
                  <c:v>0.40321226841479607</c:v>
                </c:pt>
                <c:pt idx="169">
                  <c:v>0.38929538415440668</c:v>
                </c:pt>
                <c:pt idx="170">
                  <c:v>0.38494591051079574</c:v>
                </c:pt>
                <c:pt idx="171">
                  <c:v>0.2335928831343872</c:v>
                </c:pt>
                <c:pt idx="172">
                  <c:v>0.21619547438988151</c:v>
                </c:pt>
                <c:pt idx="173">
                  <c:v>0.19693393610811416</c:v>
                </c:pt>
                <c:pt idx="174">
                  <c:v>0.14830846993906732</c:v>
                </c:pt>
                <c:pt idx="175">
                  <c:v>0.13712434048879718</c:v>
                </c:pt>
                <c:pt idx="176">
                  <c:v>0.14544932196736848</c:v>
                </c:pt>
                <c:pt idx="177">
                  <c:v>0.12834392731922728</c:v>
                </c:pt>
                <c:pt idx="178">
                  <c:v>0.20762165172461122</c:v>
                </c:pt>
                <c:pt idx="179">
                  <c:v>0.20637889869977277</c:v>
                </c:pt>
                <c:pt idx="180">
                  <c:v>4.0654443346709535E-2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0-4BEE-AF25-49B70113B53B}"/>
            </c:ext>
          </c:extLst>
        </c:ser>
        <c:ser>
          <c:idx val="5"/>
          <c:order val="5"/>
          <c:tx>
            <c:strRef>
              <c:f>Varmepumpeberegning!$AK$76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Varmepumpeberegning!$AK$77:$AK$441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F0-4BEE-AF25-49B70113B53B}"/>
            </c:ext>
          </c:extLst>
        </c:ser>
        <c:ser>
          <c:idx val="6"/>
          <c:order val="6"/>
          <c:tx>
            <c:strRef>
              <c:f>Varmepumpeberegning!$AL$76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Varmepumpeberegning!$AL$77:$AL$441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0-4BEE-AF25-49B70113B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15985208"/>
        <c:axId val="206542384"/>
      </c:barChart>
      <c:catAx>
        <c:axId val="215985208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42384"/>
        <c:crosses val="autoZero"/>
        <c:auto val="1"/>
        <c:lblAlgn val="ctr"/>
        <c:lblOffset val="100"/>
        <c:tickMarkSkip val="20"/>
        <c:noMultiLvlLbl val="0"/>
      </c:catAx>
      <c:valAx>
        <c:axId val="2065423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59852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ydelse'!$F$21:$F$31</c:f>
              <c:numCache>
                <c:formatCode>0.0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'COP og ydelse'!$J$21:$J$31</c:f>
              <c:numCache>
                <c:formatCode>_ * #,##0_ ;_ * \-#,##0_ ;_ * "-"??_ ;_ @_ </c:formatCode>
                <c:ptCount val="11"/>
                <c:pt idx="0">
                  <c:v>3275.4547099999995</c:v>
                </c:pt>
                <c:pt idx="1">
                  <c:v>3375.2639999999997</c:v>
                </c:pt>
                <c:pt idx="2">
                  <c:v>3476.8155099999999</c:v>
                </c:pt>
                <c:pt idx="3">
                  <c:v>3580.1092399999998</c:v>
                </c:pt>
                <c:pt idx="4">
                  <c:v>3685.1451899999993</c:v>
                </c:pt>
                <c:pt idx="5">
                  <c:v>3791.9233599999998</c:v>
                </c:pt>
                <c:pt idx="6">
                  <c:v>3900.4437499999995</c:v>
                </c:pt>
                <c:pt idx="7">
                  <c:v>4010.7063600000001</c:v>
                </c:pt>
                <c:pt idx="8">
                  <c:v>4122.71119</c:v>
                </c:pt>
                <c:pt idx="9">
                  <c:v>4236.4582399999999</c:v>
                </c:pt>
                <c:pt idx="10">
                  <c:v>4351.94751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82C-4FCD-BB9C-859D9D514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Varighedskurve </a:t>
            </a:r>
            <a:r>
              <a:rPr lang="en-US" sz="1400" u="sng"/>
              <a:t>uden VP</a:t>
            </a:r>
            <a:endParaRPr lang="en-US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Varmepumpeberegning!$S$76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val>
            <c:numRef>
              <c:f>Varmepumpeberegning!$AA$77:$AA$441</c:f>
              <c:numCache>
                <c:formatCode>#,##0.0</c:formatCode>
                <c:ptCount val="365"/>
                <c:pt idx="0">
                  <c:v>3.8130376367658925E-2</c:v>
                </c:pt>
                <c:pt idx="1">
                  <c:v>2.9607747582658925E-2</c:v>
                </c:pt>
                <c:pt idx="2">
                  <c:v>2.9607747582658925E-2</c:v>
                </c:pt>
                <c:pt idx="3">
                  <c:v>2.9607747582658925E-2</c:v>
                </c:pt>
                <c:pt idx="4">
                  <c:v>2.9245448924999997E-2</c:v>
                </c:pt>
                <c:pt idx="5">
                  <c:v>2.9245448924999997E-2</c:v>
                </c:pt>
                <c:pt idx="6">
                  <c:v>3.7519790430178571E-2</c:v>
                </c:pt>
                <c:pt idx="7">
                  <c:v>3.7634077654387504E-2</c:v>
                </c:pt>
                <c:pt idx="8">
                  <c:v>2.2279399227780359E-2</c:v>
                </c:pt>
                <c:pt idx="9">
                  <c:v>2.6512676883923215E-2</c:v>
                </c:pt>
                <c:pt idx="10">
                  <c:v>2.6512676883923215E-2</c:v>
                </c:pt>
                <c:pt idx="11">
                  <c:v>4.4105366769101789E-2</c:v>
                </c:pt>
                <c:pt idx="12">
                  <c:v>9.014236181553037E-2</c:v>
                </c:pt>
                <c:pt idx="13">
                  <c:v>8.1868020310351786E-2</c:v>
                </c:pt>
                <c:pt idx="14">
                  <c:v>8.5752397136214298E-2</c:v>
                </c:pt>
                <c:pt idx="15">
                  <c:v>7.1861626637821446E-2</c:v>
                </c:pt>
                <c:pt idx="16">
                  <c:v>6.7628348981678577E-2</c:v>
                </c:pt>
                <c:pt idx="17">
                  <c:v>6.7628348981678577E-2</c:v>
                </c:pt>
                <c:pt idx="18">
                  <c:v>5.0035659096499999E-2</c:v>
                </c:pt>
                <c:pt idx="19">
                  <c:v>3.9986640500714278E-3</c:v>
                </c:pt>
                <c:pt idx="20">
                  <c:v>3.9986640500714278E-3</c:v>
                </c:pt>
                <c:pt idx="21">
                  <c:v>8.9812296219642873E-2</c:v>
                </c:pt>
                <c:pt idx="22">
                  <c:v>8.9812296219642873E-2</c:v>
                </c:pt>
                <c:pt idx="23">
                  <c:v>8.9812296219642873E-2</c:v>
                </c:pt>
                <c:pt idx="24">
                  <c:v>0.11619575843071429</c:v>
                </c:pt>
                <c:pt idx="25">
                  <c:v>0.12041932043841072</c:v>
                </c:pt>
                <c:pt idx="26">
                  <c:v>0.12041932043841072</c:v>
                </c:pt>
                <c:pt idx="27">
                  <c:v>0.12041932043841072</c:v>
                </c:pt>
                <c:pt idx="28">
                  <c:v>3.0607024218767862E-2</c:v>
                </c:pt>
                <c:pt idx="29">
                  <c:v>5.5831655778053588E-2</c:v>
                </c:pt>
                <c:pt idx="30">
                  <c:v>7.6673647545196427E-2</c:v>
                </c:pt>
                <c:pt idx="31">
                  <c:v>5.0290185334125007E-2</c:v>
                </c:pt>
                <c:pt idx="32">
                  <c:v>4.606662332642858E-2</c:v>
                </c:pt>
                <c:pt idx="33">
                  <c:v>8.1573143973750012E-2</c:v>
                </c:pt>
                <c:pt idx="34">
                  <c:v>8.1573143973750012E-2</c:v>
                </c:pt>
                <c:pt idx="35">
                  <c:v>9.174062085178572E-2</c:v>
                </c:pt>
                <c:pt idx="36">
                  <c:v>6.6515989292499994E-2</c:v>
                </c:pt>
                <c:pt idx="37">
                  <c:v>4.5673997525357148E-2</c:v>
                </c:pt>
                <c:pt idx="38">
                  <c:v>4.5673997525357148E-2</c:v>
                </c:pt>
                <c:pt idx="39">
                  <c:v>4.5673997525357148E-2</c:v>
                </c:pt>
                <c:pt idx="40">
                  <c:v>1.3105190891571427E-2</c:v>
                </c:pt>
                <c:pt idx="41">
                  <c:v>1.3105190891571427E-2</c:v>
                </c:pt>
                <c:pt idx="42">
                  <c:v>3.5156460634428573E-2</c:v>
                </c:pt>
                <c:pt idx="43">
                  <c:v>7.2288594721750005E-2</c:v>
                </c:pt>
                <c:pt idx="44">
                  <c:v>7.2288594721750005E-2</c:v>
                </c:pt>
                <c:pt idx="45">
                  <c:v>7.2288594721750005E-2</c:v>
                </c:pt>
                <c:pt idx="46">
                  <c:v>7.2288594721750005E-2</c:v>
                </c:pt>
                <c:pt idx="47">
                  <c:v>6.9350880708214283E-2</c:v>
                </c:pt>
                <c:pt idx="48">
                  <c:v>6.9350880708214283E-2</c:v>
                </c:pt>
                <c:pt idx="49">
                  <c:v>4.6516189558928576E-2</c:v>
                </c:pt>
                <c:pt idx="50">
                  <c:v>9.3840554716071427E-3</c:v>
                </c:pt>
                <c:pt idx="51">
                  <c:v>0.11764455986446427</c:v>
                </c:pt>
                <c:pt idx="52">
                  <c:v>0.29375949088946429</c:v>
                </c:pt>
                <c:pt idx="53">
                  <c:v>0.48175152922875003</c:v>
                </c:pt>
                <c:pt idx="54">
                  <c:v>0.48175152922875003</c:v>
                </c:pt>
                <c:pt idx="55">
                  <c:v>0.62979518633232145</c:v>
                </c:pt>
                <c:pt idx="56">
                  <c:v>0.63809843175964287</c:v>
                </c:pt>
                <c:pt idx="57">
                  <c:v>0.84658876995785715</c:v>
                </c:pt>
                <c:pt idx="58">
                  <c:v>0.73832826556500009</c:v>
                </c:pt>
                <c:pt idx="59">
                  <c:v>0.74552048625607148</c:v>
                </c:pt>
                <c:pt idx="60">
                  <c:v>0.61413208359642857</c:v>
                </c:pt>
                <c:pt idx="61">
                  <c:v>0.63786160704553574</c:v>
                </c:pt>
                <c:pt idx="62">
                  <c:v>0.60191686408660716</c:v>
                </c:pt>
                <c:pt idx="63">
                  <c:v>0.6728974194073214</c:v>
                </c:pt>
                <c:pt idx="64">
                  <c:v>0.66164174414839283</c:v>
                </c:pt>
                <c:pt idx="65">
                  <c:v>0.67851039407642844</c:v>
                </c:pt>
                <c:pt idx="66">
                  <c:v>0.70786878605928572</c:v>
                </c:pt>
                <c:pt idx="67">
                  <c:v>0.84971499231339287</c:v>
                </c:pt>
                <c:pt idx="68">
                  <c:v>0.84316393959089286</c:v>
                </c:pt>
                <c:pt idx="69">
                  <c:v>0.82784935227126777</c:v>
                </c:pt>
                <c:pt idx="70">
                  <c:v>0.78267987737323208</c:v>
                </c:pt>
                <c:pt idx="71">
                  <c:v>0.63065541345733922</c:v>
                </c:pt>
                <c:pt idx="72">
                  <c:v>0.85212610145732137</c:v>
                </c:pt>
                <c:pt idx="73">
                  <c:v>0.71787191544946427</c:v>
                </c:pt>
                <c:pt idx="74">
                  <c:v>0.71592791664428568</c:v>
                </c:pt>
                <c:pt idx="75">
                  <c:v>0.69874944591767862</c:v>
                </c:pt>
                <c:pt idx="76">
                  <c:v>0.61672978249908927</c:v>
                </c:pt>
                <c:pt idx="77">
                  <c:v>0.77522609838299994</c:v>
                </c:pt>
                <c:pt idx="78">
                  <c:v>0.86260965620067864</c:v>
                </c:pt>
                <c:pt idx="79">
                  <c:v>0.62427031827266077</c:v>
                </c:pt>
                <c:pt idx="80">
                  <c:v>0.54585896058158923</c:v>
                </c:pt>
                <c:pt idx="81">
                  <c:v>0.35254489033441072</c:v>
                </c:pt>
                <c:pt idx="82">
                  <c:v>0.53434685594262499</c:v>
                </c:pt>
                <c:pt idx="83">
                  <c:v>0.68777162678262482</c:v>
                </c:pt>
                <c:pt idx="84">
                  <c:v>0.48740434709960723</c:v>
                </c:pt>
                <c:pt idx="85">
                  <c:v>0.35481059025853573</c:v>
                </c:pt>
                <c:pt idx="86">
                  <c:v>0.35481059025853573</c:v>
                </c:pt>
                <c:pt idx="87">
                  <c:v>0.35481059025853573</c:v>
                </c:pt>
                <c:pt idx="88">
                  <c:v>0.46147022393607146</c:v>
                </c:pt>
                <c:pt idx="89">
                  <c:v>0.27966825832785713</c:v>
                </c:pt>
                <c:pt idx="90">
                  <c:v>0.29814619369906253</c:v>
                </c:pt>
                <c:pt idx="91">
                  <c:v>0.46298790135674989</c:v>
                </c:pt>
                <c:pt idx="92">
                  <c:v>0.57807182571187499</c:v>
                </c:pt>
                <c:pt idx="93">
                  <c:v>0.49549013632446437</c:v>
                </c:pt>
                <c:pt idx="94">
                  <c:v>0.58978283566910716</c:v>
                </c:pt>
                <c:pt idx="95">
                  <c:v>0.56335409427982142</c:v>
                </c:pt>
                <c:pt idx="96">
                  <c:v>0.70016456584642861</c:v>
                </c:pt>
                <c:pt idx="97">
                  <c:v>0.7084405757589286</c:v>
                </c:pt>
                <c:pt idx="98">
                  <c:v>0.54810418547500006</c:v>
                </c:pt>
                <c:pt idx="99">
                  <c:v>0.3833196929767857</c:v>
                </c:pt>
                <c:pt idx="100">
                  <c:v>0.52893718837142856</c:v>
                </c:pt>
                <c:pt idx="101">
                  <c:v>0.44092362371357141</c:v>
                </c:pt>
                <c:pt idx="102">
                  <c:v>0.44092362371357141</c:v>
                </c:pt>
                <c:pt idx="103">
                  <c:v>0.2855816070564286</c:v>
                </c:pt>
                <c:pt idx="104">
                  <c:v>0.26258767298500008</c:v>
                </c:pt>
                <c:pt idx="105">
                  <c:v>0.26258767298500008</c:v>
                </c:pt>
                <c:pt idx="106">
                  <c:v>0.29773581701482144</c:v>
                </c:pt>
                <c:pt idx="107">
                  <c:v>0.15957856096285714</c:v>
                </c:pt>
                <c:pt idx="108">
                  <c:v>0.23669447956000003</c:v>
                </c:pt>
                <c:pt idx="109">
                  <c:v>0.23669447956000003</c:v>
                </c:pt>
                <c:pt idx="110">
                  <c:v>0.27185705114071429</c:v>
                </c:pt>
                <c:pt idx="111">
                  <c:v>0.16116600823714286</c:v>
                </c:pt>
                <c:pt idx="112">
                  <c:v>0.18290431224214287</c:v>
                </c:pt>
                <c:pt idx="113">
                  <c:v>0.14775616821232146</c:v>
                </c:pt>
                <c:pt idx="114">
                  <c:v>0.14029592886964284</c:v>
                </c:pt>
                <c:pt idx="115">
                  <c:v>0.20397815642678571</c:v>
                </c:pt>
                <c:pt idx="116">
                  <c:v>0.35781134588571428</c:v>
                </c:pt>
                <c:pt idx="117">
                  <c:v>0.32264877430500005</c:v>
                </c:pt>
                <c:pt idx="118">
                  <c:v>0.32264877430500005</c:v>
                </c:pt>
                <c:pt idx="119">
                  <c:v>0.37719834114285711</c:v>
                </c:pt>
                <c:pt idx="120">
                  <c:v>0.37719834114285711</c:v>
                </c:pt>
                <c:pt idx="121">
                  <c:v>0.37719834114285711</c:v>
                </c:pt>
                <c:pt idx="122">
                  <c:v>0.23194317460069641</c:v>
                </c:pt>
                <c:pt idx="123">
                  <c:v>9.0637195685339289E-2</c:v>
                </c:pt>
                <c:pt idx="124">
                  <c:v>9.0637195685339289E-2</c:v>
                </c:pt>
                <c:pt idx="125">
                  <c:v>9.0637195685339289E-2</c:v>
                </c:pt>
                <c:pt idx="126">
                  <c:v>4.3090864233017862E-2</c:v>
                </c:pt>
                <c:pt idx="127">
                  <c:v>4.3090864233017862E-2</c:v>
                </c:pt>
                <c:pt idx="128">
                  <c:v>0.13494709850266073</c:v>
                </c:pt>
                <c:pt idx="129">
                  <c:v>0.13312498420375002</c:v>
                </c:pt>
                <c:pt idx="130">
                  <c:v>0.23373702123160711</c:v>
                </c:pt>
                <c:pt idx="131">
                  <c:v>0.23373702123160711</c:v>
                </c:pt>
                <c:pt idx="132">
                  <c:v>0.23886664796794643</c:v>
                </c:pt>
                <c:pt idx="133">
                  <c:v>0.21143093403201782</c:v>
                </c:pt>
                <c:pt idx="134">
                  <c:v>0.21143093403201782</c:v>
                </c:pt>
                <c:pt idx="135">
                  <c:v>0.11957469976237498</c:v>
                </c:pt>
                <c:pt idx="136">
                  <c:v>0.14363133890541072</c:v>
                </c:pt>
                <c:pt idx="137">
                  <c:v>5.5194117432732143E-2</c:v>
                </c:pt>
                <c:pt idx="138">
                  <c:v>5.5194117432732143E-2</c:v>
                </c:pt>
                <c:pt idx="139">
                  <c:v>5.0064490696392856E-2</c:v>
                </c:pt>
                <c:pt idx="140">
                  <c:v>4.9111814890717864E-2</c:v>
                </c:pt>
                <c:pt idx="141">
                  <c:v>7.4693197236075023E-2</c:v>
                </c:pt>
                <c:pt idx="142">
                  <c:v>7.4693197236075023E-2</c:v>
                </c:pt>
                <c:pt idx="143">
                  <c:v>5.0636558093039276E-2</c:v>
                </c:pt>
                <c:pt idx="144">
                  <c:v>3.2840345789467852E-2</c:v>
                </c:pt>
                <c:pt idx="145">
                  <c:v>3.2840345789467852E-2</c:v>
                </c:pt>
                <c:pt idx="146">
                  <c:v>4.9482473801789287E-2</c:v>
                </c:pt>
                <c:pt idx="147">
                  <c:v>5.30295438260893E-2</c:v>
                </c:pt>
                <c:pt idx="148">
                  <c:v>2.7448161480732144E-2</c:v>
                </c:pt>
                <c:pt idx="149">
                  <c:v>2.7448161480732144E-2</c:v>
                </c:pt>
                <c:pt idx="150">
                  <c:v>2.7448161480732144E-2</c:v>
                </c:pt>
                <c:pt idx="151">
                  <c:v>2.0542347685553571E-2</c:v>
                </c:pt>
                <c:pt idx="152">
                  <c:v>2.0542347685553571E-2</c:v>
                </c:pt>
                <c:pt idx="153">
                  <c:v>3.9002196732321427E-3</c:v>
                </c:pt>
                <c:pt idx="154">
                  <c:v>0</c:v>
                </c:pt>
                <c:pt idx="155">
                  <c:v>0.16180914718571426</c:v>
                </c:pt>
                <c:pt idx="156">
                  <c:v>0.17299186098857144</c:v>
                </c:pt>
                <c:pt idx="157">
                  <c:v>0.28683173177607146</c:v>
                </c:pt>
                <c:pt idx="158">
                  <c:v>0.30255625790107138</c:v>
                </c:pt>
                <c:pt idx="159">
                  <c:v>0.30255625790107138</c:v>
                </c:pt>
                <c:pt idx="160">
                  <c:v>0.31224735879071425</c:v>
                </c:pt>
                <c:pt idx="161">
                  <c:v>0.31224735879071425</c:v>
                </c:pt>
                <c:pt idx="162">
                  <c:v>0.15043821160500001</c:v>
                </c:pt>
                <c:pt idx="163">
                  <c:v>0.13925549780214286</c:v>
                </c:pt>
                <c:pt idx="164">
                  <c:v>2.5415627014642856E-2</c:v>
                </c:pt>
                <c:pt idx="165">
                  <c:v>9.691100889642857E-3</c:v>
                </c:pt>
                <c:pt idx="166">
                  <c:v>9.691100889642857E-3</c:v>
                </c:pt>
                <c:pt idx="167">
                  <c:v>0</c:v>
                </c:pt>
                <c:pt idx="168">
                  <c:v>0</c:v>
                </c:pt>
                <c:pt idx="169">
                  <c:v>9.1574796264285718E-3</c:v>
                </c:pt>
                <c:pt idx="170">
                  <c:v>9.1574796264285718E-3</c:v>
                </c:pt>
                <c:pt idx="171">
                  <c:v>0.12916969681392856</c:v>
                </c:pt>
                <c:pt idx="172">
                  <c:v>0.12916969681392856</c:v>
                </c:pt>
                <c:pt idx="173">
                  <c:v>0.12916969681392856</c:v>
                </c:pt>
                <c:pt idx="174">
                  <c:v>0.16693777452392858</c:v>
                </c:pt>
                <c:pt idx="175">
                  <c:v>0.16693777452392858</c:v>
                </c:pt>
                <c:pt idx="176">
                  <c:v>0.15778029489750001</c:v>
                </c:pt>
                <c:pt idx="177">
                  <c:v>0.15814259355515892</c:v>
                </c:pt>
                <c:pt idx="178">
                  <c:v>3.8130376367658925E-2</c:v>
                </c:pt>
                <c:pt idx="179">
                  <c:v>3.8130376367658925E-2</c:v>
                </c:pt>
                <c:pt idx="180">
                  <c:v>0.21837691290269645</c:v>
                </c:pt>
                <c:pt idx="181">
                  <c:v>0.29119872345162501</c:v>
                </c:pt>
                <c:pt idx="182">
                  <c:v>0.29119872345162501</c:v>
                </c:pt>
                <c:pt idx="183">
                  <c:v>0.29119872345162501</c:v>
                </c:pt>
                <c:pt idx="184">
                  <c:v>0.39324584396055356</c:v>
                </c:pt>
                <c:pt idx="185">
                  <c:v>0.40562491537483919</c:v>
                </c:pt>
                <c:pt idx="186">
                  <c:v>0.40562491537483919</c:v>
                </c:pt>
                <c:pt idx="187">
                  <c:v>0.40751879730178564</c:v>
                </c:pt>
                <c:pt idx="188">
                  <c:v>0.33306956923035713</c:v>
                </c:pt>
                <c:pt idx="189">
                  <c:v>0.45635246083035708</c:v>
                </c:pt>
                <c:pt idx="190">
                  <c:v>0.55521779971428564</c:v>
                </c:pt>
                <c:pt idx="191">
                  <c:v>0.46693980243035726</c:v>
                </c:pt>
                <c:pt idx="192">
                  <c:v>0.4494415419017857</c:v>
                </c:pt>
                <c:pt idx="193">
                  <c:v>0.61524876979107146</c:v>
                </c:pt>
                <c:pt idx="194">
                  <c:v>0.58096832983749991</c:v>
                </c:pt>
                <c:pt idx="195">
                  <c:v>0.58096832983749991</c:v>
                </c:pt>
                <c:pt idx="196">
                  <c:v>0.61569635596071426</c:v>
                </c:pt>
                <c:pt idx="197">
                  <c:v>0.5414717923607143</c:v>
                </c:pt>
                <c:pt idx="198">
                  <c:v>0.52770266913571429</c:v>
                </c:pt>
                <c:pt idx="199">
                  <c:v>0.45583126888946435</c:v>
                </c:pt>
                <c:pt idx="200">
                  <c:v>0.32513734035160713</c:v>
                </c:pt>
                <c:pt idx="201">
                  <c:v>0.27847700641749995</c:v>
                </c:pt>
                <c:pt idx="202">
                  <c:v>0.27847700641749995</c:v>
                </c:pt>
                <c:pt idx="203">
                  <c:v>0.19707165063142856</c:v>
                </c:pt>
                <c:pt idx="204">
                  <c:v>0.17569856167030357</c:v>
                </c:pt>
                <c:pt idx="205">
                  <c:v>0.31331437782208932</c:v>
                </c:pt>
                <c:pt idx="206">
                  <c:v>0.44301102340530357</c:v>
                </c:pt>
                <c:pt idx="207">
                  <c:v>0.40789772405387498</c:v>
                </c:pt>
                <c:pt idx="208">
                  <c:v>0.4265309715988751</c:v>
                </c:pt>
                <c:pt idx="209">
                  <c:v>0.45177682865994651</c:v>
                </c:pt>
                <c:pt idx="210">
                  <c:v>0.49427411733601784</c:v>
                </c:pt>
                <c:pt idx="211">
                  <c:v>0.56800297475428574</c:v>
                </c:pt>
                <c:pt idx="212">
                  <c:v>0.45532591745142847</c:v>
                </c:pt>
                <c:pt idx="213">
                  <c:v>0.31837137984928571</c:v>
                </c:pt>
                <c:pt idx="214">
                  <c:v>0.33013440080107143</c:v>
                </c:pt>
                <c:pt idx="215">
                  <c:v>0.5343446361491071</c:v>
                </c:pt>
                <c:pt idx="216">
                  <c:v>0.55411816544857151</c:v>
                </c:pt>
                <c:pt idx="217">
                  <c:v>0.43501531483535705</c:v>
                </c:pt>
                <c:pt idx="218">
                  <c:v>0.36581531003482143</c:v>
                </c:pt>
                <c:pt idx="219">
                  <c:v>0.37327041075107142</c:v>
                </c:pt>
                <c:pt idx="220">
                  <c:v>0.47739721886803566</c:v>
                </c:pt>
                <c:pt idx="221">
                  <c:v>0.49182559743624993</c:v>
                </c:pt>
                <c:pt idx="222">
                  <c:v>0.24113091768267852</c:v>
                </c:pt>
                <c:pt idx="223">
                  <c:v>0.22597407637357136</c:v>
                </c:pt>
                <c:pt idx="224">
                  <c:v>0.27475858461464286</c:v>
                </c:pt>
                <c:pt idx="225">
                  <c:v>0.31121421444535718</c:v>
                </c:pt>
                <c:pt idx="226">
                  <c:v>0.4036960957837501</c:v>
                </c:pt>
                <c:pt idx="227">
                  <c:v>0.46621173252303577</c:v>
                </c:pt>
                <c:pt idx="228">
                  <c:v>0.52460358295124998</c:v>
                </c:pt>
                <c:pt idx="229">
                  <c:v>0.66947837822642864</c:v>
                </c:pt>
                <c:pt idx="230">
                  <c:v>0.75962504166607148</c:v>
                </c:pt>
                <c:pt idx="231">
                  <c:v>0.75856954895071416</c:v>
                </c:pt>
                <c:pt idx="232">
                  <c:v>0.77038702163107131</c:v>
                </c:pt>
                <c:pt idx="233">
                  <c:v>0.76106594385250004</c:v>
                </c:pt>
                <c:pt idx="234">
                  <c:v>0.6919374080810714</c:v>
                </c:pt>
                <c:pt idx="235">
                  <c:v>0.60735415813285731</c:v>
                </c:pt>
                <c:pt idx="236">
                  <c:v>0.67567488786482133</c:v>
                </c:pt>
                <c:pt idx="237">
                  <c:v>0.77005976117910713</c:v>
                </c:pt>
                <c:pt idx="238">
                  <c:v>0.78626048674446447</c:v>
                </c:pt>
                <c:pt idx="239">
                  <c:v>0.86938924041071408</c:v>
                </c:pt>
                <c:pt idx="240">
                  <c:v>0.97649330098214293</c:v>
                </c:pt>
                <c:pt idx="241">
                  <c:v>0.93387637528571421</c:v>
                </c:pt>
                <c:pt idx="242">
                  <c:v>1.1380136566607144</c:v>
                </c:pt>
                <c:pt idx="243">
                  <c:v>1.0963386903392858</c:v>
                </c:pt>
                <c:pt idx="244">
                  <c:v>1.0869833836071428</c:v>
                </c:pt>
                <c:pt idx="245">
                  <c:v>1.2030838903214283</c:v>
                </c:pt>
                <c:pt idx="246">
                  <c:v>1.1204728006285711</c:v>
                </c:pt>
                <c:pt idx="247">
                  <c:v>1.0363048220053572</c:v>
                </c:pt>
                <c:pt idx="248">
                  <c:v>1.1169533436624999</c:v>
                </c:pt>
                <c:pt idx="249">
                  <c:v>1.0150106906465</c:v>
                </c:pt>
                <c:pt idx="250">
                  <c:v>1.0550324118250713</c:v>
                </c:pt>
                <c:pt idx="251">
                  <c:v>0.9319112678482856</c:v>
                </c:pt>
                <c:pt idx="252">
                  <c:v>0.8535204632179284</c:v>
                </c:pt>
                <c:pt idx="253">
                  <c:v>0.8579192537750715</c:v>
                </c:pt>
                <c:pt idx="254">
                  <c:v>0.8691350872875715</c:v>
                </c:pt>
                <c:pt idx="255">
                  <c:v>0.83899504536507141</c:v>
                </c:pt>
                <c:pt idx="256">
                  <c:v>0.87889555131492869</c:v>
                </c:pt>
                <c:pt idx="257">
                  <c:v>0.69239746286671433</c:v>
                </c:pt>
                <c:pt idx="258">
                  <c:v>0.73836434496492831</c:v>
                </c:pt>
                <c:pt idx="259">
                  <c:v>0.70946672198992855</c:v>
                </c:pt>
                <c:pt idx="260">
                  <c:v>0.64519698414670712</c:v>
                </c:pt>
                <c:pt idx="261">
                  <c:v>0.5786400589847428</c:v>
                </c:pt>
                <c:pt idx="262">
                  <c:v>0.47512427703431442</c:v>
                </c:pt>
                <c:pt idx="263">
                  <c:v>0.40416079820030371</c:v>
                </c:pt>
                <c:pt idx="264">
                  <c:v>0.45843175463976782</c:v>
                </c:pt>
                <c:pt idx="265">
                  <c:v>0.42921158217083916</c:v>
                </c:pt>
                <c:pt idx="266">
                  <c:v>0.37494706746396433</c:v>
                </c:pt>
                <c:pt idx="267">
                  <c:v>0.46080103506937498</c:v>
                </c:pt>
                <c:pt idx="268">
                  <c:v>0.46474957503169645</c:v>
                </c:pt>
                <c:pt idx="269">
                  <c:v>0.58611793602116069</c:v>
                </c:pt>
                <c:pt idx="270">
                  <c:v>0.53571091879357147</c:v>
                </c:pt>
                <c:pt idx="271">
                  <c:v>0.61163752518642855</c:v>
                </c:pt>
                <c:pt idx="272">
                  <c:v>0.66073379579000002</c:v>
                </c:pt>
                <c:pt idx="273">
                  <c:v>0.77406176681232131</c:v>
                </c:pt>
                <c:pt idx="274">
                  <c:v>0.82249625213571431</c:v>
                </c:pt>
                <c:pt idx="275">
                  <c:v>0.8711379763142858</c:v>
                </c:pt>
                <c:pt idx="276">
                  <c:v>0.86601902872142855</c:v>
                </c:pt>
                <c:pt idx="277">
                  <c:v>0.91324207989203721</c:v>
                </c:pt>
                <c:pt idx="278">
                  <c:v>0.91324207989203721</c:v>
                </c:pt>
                <c:pt idx="279">
                  <c:v>0.91324207989203721</c:v>
                </c:pt>
                <c:pt idx="280">
                  <c:v>0.91324207989203721</c:v>
                </c:pt>
                <c:pt idx="281">
                  <c:v>0.91324207989203721</c:v>
                </c:pt>
                <c:pt idx="282">
                  <c:v>0.91324207989203721</c:v>
                </c:pt>
                <c:pt idx="283">
                  <c:v>0.91324207989203721</c:v>
                </c:pt>
                <c:pt idx="284">
                  <c:v>0.91324207989203721</c:v>
                </c:pt>
                <c:pt idx="285">
                  <c:v>0.91324207989203721</c:v>
                </c:pt>
                <c:pt idx="286">
                  <c:v>0.91324207989203721</c:v>
                </c:pt>
                <c:pt idx="287">
                  <c:v>0.91324207989203721</c:v>
                </c:pt>
                <c:pt idx="288">
                  <c:v>0.91324207989203721</c:v>
                </c:pt>
                <c:pt idx="289">
                  <c:v>0.91324207989203721</c:v>
                </c:pt>
                <c:pt idx="290">
                  <c:v>0.91324207989203721</c:v>
                </c:pt>
                <c:pt idx="291">
                  <c:v>0.91324207989203721</c:v>
                </c:pt>
                <c:pt idx="292">
                  <c:v>0.91324207989203721</c:v>
                </c:pt>
                <c:pt idx="293">
                  <c:v>0.91324207989203721</c:v>
                </c:pt>
                <c:pt idx="294">
                  <c:v>0.91324207989203721</c:v>
                </c:pt>
                <c:pt idx="295">
                  <c:v>0.91324207989203721</c:v>
                </c:pt>
                <c:pt idx="296">
                  <c:v>0.91324207989203721</c:v>
                </c:pt>
                <c:pt idx="297">
                  <c:v>0.91324207989203721</c:v>
                </c:pt>
                <c:pt idx="298">
                  <c:v>0.91324207989203721</c:v>
                </c:pt>
                <c:pt idx="299">
                  <c:v>0.91324207989203721</c:v>
                </c:pt>
                <c:pt idx="300">
                  <c:v>0.91324207989203721</c:v>
                </c:pt>
                <c:pt idx="301">
                  <c:v>0.91324207989203721</c:v>
                </c:pt>
                <c:pt idx="302">
                  <c:v>0.91324207989203721</c:v>
                </c:pt>
                <c:pt idx="303">
                  <c:v>0.91324207989203721</c:v>
                </c:pt>
                <c:pt idx="304">
                  <c:v>0.91324207989203721</c:v>
                </c:pt>
                <c:pt idx="305">
                  <c:v>0.91324207989203721</c:v>
                </c:pt>
                <c:pt idx="306">
                  <c:v>0.91324207989203721</c:v>
                </c:pt>
                <c:pt idx="307">
                  <c:v>0.91324207989203721</c:v>
                </c:pt>
                <c:pt idx="308">
                  <c:v>0.91324207989203721</c:v>
                </c:pt>
                <c:pt idx="309">
                  <c:v>0.91324207989203721</c:v>
                </c:pt>
                <c:pt idx="310">
                  <c:v>0.91324207989203721</c:v>
                </c:pt>
                <c:pt idx="311">
                  <c:v>0.91324207989203721</c:v>
                </c:pt>
                <c:pt idx="312">
                  <c:v>0.91324207989203721</c:v>
                </c:pt>
                <c:pt idx="313">
                  <c:v>0.91324207989203721</c:v>
                </c:pt>
                <c:pt idx="314">
                  <c:v>0.91324207989203721</c:v>
                </c:pt>
                <c:pt idx="315">
                  <c:v>0.91324207989203721</c:v>
                </c:pt>
                <c:pt idx="316">
                  <c:v>0.91324207989203721</c:v>
                </c:pt>
                <c:pt idx="317">
                  <c:v>0.91324207989203721</c:v>
                </c:pt>
                <c:pt idx="318">
                  <c:v>0.91324207989203721</c:v>
                </c:pt>
                <c:pt idx="319">
                  <c:v>0.91324207989203721</c:v>
                </c:pt>
                <c:pt idx="320">
                  <c:v>0.91324207989203721</c:v>
                </c:pt>
                <c:pt idx="321">
                  <c:v>0.91324207989203721</c:v>
                </c:pt>
                <c:pt idx="322">
                  <c:v>0.91324207989203721</c:v>
                </c:pt>
                <c:pt idx="323">
                  <c:v>0.91324207989203721</c:v>
                </c:pt>
                <c:pt idx="324">
                  <c:v>0.91324207989203721</c:v>
                </c:pt>
                <c:pt idx="325">
                  <c:v>0.91324207989203721</c:v>
                </c:pt>
                <c:pt idx="326">
                  <c:v>0.91324207989203721</c:v>
                </c:pt>
                <c:pt idx="327">
                  <c:v>0.91324207989203721</c:v>
                </c:pt>
                <c:pt idx="328">
                  <c:v>0.91324207989203721</c:v>
                </c:pt>
                <c:pt idx="329">
                  <c:v>0.91324207989203721</c:v>
                </c:pt>
                <c:pt idx="330">
                  <c:v>0.91324207989203721</c:v>
                </c:pt>
                <c:pt idx="331">
                  <c:v>0.90939728750267845</c:v>
                </c:pt>
                <c:pt idx="332">
                  <c:v>0.90401081751250001</c:v>
                </c:pt>
                <c:pt idx="333">
                  <c:v>0.89170006415000003</c:v>
                </c:pt>
                <c:pt idx="334">
                  <c:v>0.8768835435125002</c:v>
                </c:pt>
                <c:pt idx="335">
                  <c:v>0.85643138560000009</c:v>
                </c:pt>
                <c:pt idx="336">
                  <c:v>0.83564334053392864</c:v>
                </c:pt>
                <c:pt idx="337">
                  <c:v>0.80796180065892864</c:v>
                </c:pt>
                <c:pt idx="338">
                  <c:v>0.7814622872982141</c:v>
                </c:pt>
                <c:pt idx="339">
                  <c:v>0.75214077357321429</c:v>
                </c:pt>
                <c:pt idx="340">
                  <c:v>0.72162604335714275</c:v>
                </c:pt>
                <c:pt idx="341">
                  <c:v>0.69303463446071412</c:v>
                </c:pt>
                <c:pt idx="342">
                  <c:v>0.66984459273035712</c:v>
                </c:pt>
                <c:pt idx="343">
                  <c:v>0.64522877672500012</c:v>
                </c:pt>
                <c:pt idx="344">
                  <c:v>0.62888841688750008</c:v>
                </c:pt>
                <c:pt idx="345">
                  <c:v>0.61341038711964291</c:v>
                </c:pt>
                <c:pt idx="346">
                  <c:v>0.60135274873035727</c:v>
                </c:pt>
                <c:pt idx="347">
                  <c:v>0.59629832038750008</c:v>
                </c:pt>
                <c:pt idx="348">
                  <c:v>0.59060877532321421</c:v>
                </c:pt>
                <c:pt idx="349">
                  <c:v>0.58488555479196436</c:v>
                </c:pt>
                <c:pt idx="350">
                  <c:v>0.58046616163124998</c:v>
                </c:pt>
                <c:pt idx="351">
                  <c:v>0.57563012336339281</c:v>
                </c:pt>
                <c:pt idx="352">
                  <c:v>0.56388676664250004</c:v>
                </c:pt>
                <c:pt idx="353">
                  <c:v>0.53703835183892845</c:v>
                </c:pt>
                <c:pt idx="354">
                  <c:v>0.50651506567464288</c:v>
                </c:pt>
                <c:pt idx="355">
                  <c:v>0.47686756588446427</c:v>
                </c:pt>
                <c:pt idx="356">
                  <c:v>0.47573822377085712</c:v>
                </c:pt>
                <c:pt idx="357">
                  <c:v>0.42158016667799997</c:v>
                </c:pt>
                <c:pt idx="358">
                  <c:v>0.36168839536067859</c:v>
                </c:pt>
                <c:pt idx="359">
                  <c:v>0.30731982278741077</c:v>
                </c:pt>
                <c:pt idx="360">
                  <c:v>0.26597774070312497</c:v>
                </c:pt>
                <c:pt idx="361">
                  <c:v>0.22758795294557138</c:v>
                </c:pt>
                <c:pt idx="362">
                  <c:v>0.19855284703077086</c:v>
                </c:pt>
                <c:pt idx="363">
                  <c:v>0.18100172344292501</c:v>
                </c:pt>
                <c:pt idx="364">
                  <c:v>0.16490479580678125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E-4ACB-9C65-58EB9BE3864B}"/>
            </c:ext>
          </c:extLst>
        </c:ser>
        <c:ser>
          <c:idx val="1"/>
          <c:order val="1"/>
          <c:tx>
            <c:strRef>
              <c:f>Varmepumpeberegning!$T$76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Varmepumpeberegning!$T$77:$T$441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7E-4ACB-9C65-58EB9BE3864B}"/>
            </c:ext>
          </c:extLst>
        </c:ser>
        <c:ser>
          <c:idx val="2"/>
          <c:order val="2"/>
          <c:tx>
            <c:strRef>
              <c:f>Varmepumpeberegning!$V$76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val>
            <c:numRef>
              <c:f>Varmepumpeberegning!$V$77:$V$441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7E-4ACB-9C65-58EB9BE3864B}"/>
            </c:ext>
          </c:extLst>
        </c:ser>
        <c:ser>
          <c:idx val="3"/>
          <c:order val="3"/>
          <c:tx>
            <c:strRef>
              <c:f>Varmepumpeberegning!$W$76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Varmepumpeberegning!$W$77:$W$441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E-4ACB-9C65-58EB9BE3864B}"/>
            </c:ext>
          </c:extLst>
        </c:ser>
        <c:ser>
          <c:idx val="4"/>
          <c:order val="4"/>
          <c:tx>
            <c:strRef>
              <c:f>Varmepumpeberegning!$X$76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val>
            <c:numRef>
              <c:f>Varmepumpeberegning!$X$77:$X$441</c:f>
              <c:numCache>
                <c:formatCode>#,##0.0</c:formatCode>
                <c:ptCount val="365"/>
                <c:pt idx="0">
                  <c:v>4.8591357958948098</c:v>
                </c:pt>
                <c:pt idx="1">
                  <c:v>4.8117379393717705</c:v>
                </c:pt>
                <c:pt idx="2">
                  <c:v>4.6284428803537754</c:v>
                </c:pt>
                <c:pt idx="3">
                  <c:v>4.5750077391521042</c:v>
                </c:pt>
                <c:pt idx="4">
                  <c:v>4.5436817789962074</c:v>
                </c:pt>
                <c:pt idx="5">
                  <c:v>4.3951818613538673</c:v>
                </c:pt>
                <c:pt idx="6">
                  <c:v>4.2763091942952434</c:v>
                </c:pt>
                <c:pt idx="7">
                  <c:v>4.2258664325070328</c:v>
                </c:pt>
                <c:pt idx="8">
                  <c:v>4.1946207874819326</c:v>
                </c:pt>
                <c:pt idx="9">
                  <c:v>4.1618059716310176</c:v>
                </c:pt>
                <c:pt idx="10">
                  <c:v>4.109613421510856</c:v>
                </c:pt>
                <c:pt idx="11">
                  <c:v>4.0684098816436141</c:v>
                </c:pt>
                <c:pt idx="12">
                  <c:v>3.9782579072518436</c:v>
                </c:pt>
                <c:pt idx="13">
                  <c:v>3.9784548399255275</c:v>
                </c:pt>
                <c:pt idx="14">
                  <c:v>3.970220989456045</c:v>
                </c:pt>
                <c:pt idx="15">
                  <c:v>3.9561515982720814</c:v>
                </c:pt>
                <c:pt idx="16">
                  <c:v>3.955414187715506</c:v>
                </c:pt>
                <c:pt idx="17">
                  <c:v>3.9436086817528238</c:v>
                </c:pt>
                <c:pt idx="18">
                  <c:v>3.9232996715868911</c:v>
                </c:pt>
                <c:pt idx="19">
                  <c:v>3.9587739136954636</c:v>
                </c:pt>
                <c:pt idx="20">
                  <c:v>3.941997881463382</c:v>
                </c:pt>
                <c:pt idx="21">
                  <c:v>3.8536987432441308</c:v>
                </c:pt>
                <c:pt idx="22">
                  <c:v>3.8499708080562569</c:v>
                </c:pt>
                <c:pt idx="23">
                  <c:v>3.8363013344996229</c:v>
                </c:pt>
                <c:pt idx="24">
                  <c:v>3.7602108282180748</c:v>
                </c:pt>
                <c:pt idx="25">
                  <c:v>3.7516377925667599</c:v>
                </c:pt>
                <c:pt idx="26">
                  <c:v>3.7491524484604009</c:v>
                </c:pt>
                <c:pt idx="27">
                  <c:v>3.7242990073968207</c:v>
                </c:pt>
                <c:pt idx="28">
                  <c:v>3.7693747858153808</c:v>
                </c:pt>
                <c:pt idx="29">
                  <c:v>3.7385580895309598</c:v>
                </c:pt>
                <c:pt idx="30">
                  <c:v>3.7071533448259686</c:v>
                </c:pt>
                <c:pt idx="31">
                  <c:v>3.7217314630176683</c:v>
                </c:pt>
                <c:pt idx="32">
                  <c:v>3.7228483044065879</c:v>
                </c:pt>
                <c:pt idx="33">
                  <c:v>3.6829924720589644</c:v>
                </c:pt>
                <c:pt idx="34">
                  <c:v>3.6817497190341295</c:v>
                </c:pt>
                <c:pt idx="35">
                  <c:v>3.6635048333245992</c:v>
                </c:pt>
                <c:pt idx="36">
                  <c:v>3.6874868738023676</c:v>
                </c:pt>
                <c:pt idx="37">
                  <c:v>3.6878245742629057</c:v>
                </c:pt>
                <c:pt idx="38">
                  <c:v>3.6847178536441296</c:v>
                </c:pt>
                <c:pt idx="39">
                  <c:v>3.6673204448996204</c:v>
                </c:pt>
                <c:pt idx="40">
                  <c:v>3.6924332192143372</c:v>
                </c:pt>
                <c:pt idx="41">
                  <c:v>3.6489394544380884</c:v>
                </c:pt>
                <c:pt idx="42">
                  <c:v>3.6194321523761603</c:v>
                </c:pt>
                <c:pt idx="43">
                  <c:v>3.580436050694896</c:v>
                </c:pt>
                <c:pt idx="44">
                  <c:v>3.5692519212446232</c:v>
                </c:pt>
                <c:pt idx="45">
                  <c:v>3.5605531359007188</c:v>
                </c:pt>
                <c:pt idx="46">
                  <c:v>3.5375636624310736</c:v>
                </c:pt>
                <c:pt idx="47">
                  <c:v>3.5405013764446092</c:v>
                </c:pt>
                <c:pt idx="48">
                  <c:v>3.5336665586946379</c:v>
                </c:pt>
                <c:pt idx="49">
                  <c:v>3.5484238410124278</c:v>
                </c:pt>
                <c:pt idx="50">
                  <c:v>3.5551104693110345</c:v>
                </c:pt>
                <c:pt idx="51">
                  <c:v>3.4437432442994012</c:v>
                </c:pt>
                <c:pt idx="52">
                  <c:v>3.2576869368489616</c:v>
                </c:pt>
                <c:pt idx="53">
                  <c:v>3.0690735219972569</c:v>
                </c:pt>
                <c:pt idx="54">
                  <c:v>3.0522973278218566</c:v>
                </c:pt>
                <c:pt idx="55">
                  <c:v>2.8999043590179836</c:v>
                </c:pt>
                <c:pt idx="56">
                  <c:v>2.8897369840534108</c:v>
                </c:pt>
                <c:pt idx="57">
                  <c:v>2.6688199253233988</c:v>
                </c:pt>
                <c:pt idx="58">
                  <c:v>2.7615469885656898</c:v>
                </c:pt>
                <c:pt idx="59">
                  <c:v>2.7524908002806838</c:v>
                </c:pt>
                <c:pt idx="60">
                  <c:v>2.8838792029403266</c:v>
                </c:pt>
                <c:pt idx="61">
                  <c:v>2.834674699971897</c:v>
                </c:pt>
                <c:pt idx="62">
                  <c:v>2.8668915077429498</c:v>
                </c:pt>
                <c:pt idx="63">
                  <c:v>2.7909401022661999</c:v>
                </c:pt>
                <c:pt idx="64">
                  <c:v>2.8009531864436106</c:v>
                </c:pt>
                <c:pt idx="65">
                  <c:v>2.7704150629589428</c:v>
                </c:pt>
                <c:pt idx="66">
                  <c:v>2.7410566709760857</c:v>
                </c:pt>
                <c:pt idx="67">
                  <c:v>2.5948611530216854</c:v>
                </c:pt>
                <c:pt idx="68">
                  <c:v>2.5933347969126874</c:v>
                </c:pt>
                <c:pt idx="69">
                  <c:v>2.6011933519132424</c:v>
                </c:pt>
                <c:pt idx="70">
                  <c:v>2.6345573208485895</c:v>
                </c:pt>
                <c:pt idx="71">
                  <c:v>2.7840964406581215</c:v>
                </c:pt>
                <c:pt idx="72">
                  <c:v>2.5439855908887954</c:v>
                </c:pt>
                <c:pt idx="73">
                  <c:v>2.6695409915527408</c:v>
                </c:pt>
                <c:pt idx="74">
                  <c:v>2.6683782697391427</c:v>
                </c:pt>
                <c:pt idx="75">
                  <c:v>2.6849355258966492</c:v>
                </c:pt>
                <c:pt idx="76">
                  <c:v>2.7650910597779785</c:v>
                </c:pt>
                <c:pt idx="77">
                  <c:v>2.5954106144437938</c:v>
                </c:pt>
                <c:pt idx="78">
                  <c:v>2.5074058420570173</c:v>
                </c:pt>
                <c:pt idx="79">
                  <c:v>2.7451238034726178</c:v>
                </c:pt>
                <c:pt idx="80">
                  <c:v>2.8191858494633881</c:v>
                </c:pt>
                <c:pt idx="81">
                  <c:v>3.0006944137478766</c:v>
                </c:pt>
                <c:pt idx="82">
                  <c:v>2.8120577923330079</c:v>
                </c:pt>
                <c:pt idx="83">
                  <c:v>2.6462061390179015</c:v>
                </c:pt>
                <c:pt idx="84">
                  <c:v>2.8372534187879062</c:v>
                </c:pt>
                <c:pt idx="85">
                  <c:v>2.963012357879006</c:v>
                </c:pt>
                <c:pt idx="86">
                  <c:v>2.9499642608347925</c:v>
                </c:pt>
                <c:pt idx="87">
                  <c:v>2.9356734107657494</c:v>
                </c:pt>
                <c:pt idx="88">
                  <c:v>2.8277711860066885</c:v>
                </c:pt>
                <c:pt idx="89">
                  <c:v>3.0046024634021853</c:v>
                </c:pt>
                <c:pt idx="90">
                  <c:v>2.9823964308997839</c:v>
                </c:pt>
                <c:pt idx="91">
                  <c:v>2.7933224967476171</c:v>
                </c:pt>
                <c:pt idx="92">
                  <c:v>2.667675819454645</c:v>
                </c:pt>
                <c:pt idx="93">
                  <c:v>2.7378307883102666</c:v>
                </c:pt>
                <c:pt idx="94">
                  <c:v>2.6367034331589614</c:v>
                </c:pt>
                <c:pt idx="95">
                  <c:v>2.6612680450109947</c:v>
                </c:pt>
                <c:pt idx="96">
                  <c:v>2.5225936058504468</c:v>
                </c:pt>
                <c:pt idx="97">
                  <c:v>2.5049974340816168</c:v>
                </c:pt>
                <c:pt idx="98">
                  <c:v>2.6647126097964446</c:v>
                </c:pt>
                <c:pt idx="99">
                  <c:v>2.8195555639259053</c:v>
                </c:pt>
                <c:pt idx="100">
                  <c:v>2.6714527244249089</c:v>
                </c:pt>
                <c:pt idx="101">
                  <c:v>2.7370981921255382</c:v>
                </c:pt>
                <c:pt idx="102">
                  <c:v>2.7134873421434751</c:v>
                </c:pt>
                <c:pt idx="103">
                  <c:v>2.8532957557067347</c:v>
                </c:pt>
                <c:pt idx="104">
                  <c:v>2.8675910663775674</c:v>
                </c:pt>
                <c:pt idx="105">
                  <c:v>2.8675910663775674</c:v>
                </c:pt>
                <c:pt idx="106">
                  <c:v>2.8293362017289692</c:v>
                </c:pt>
                <c:pt idx="107">
                  <c:v>2.9631439841373215</c:v>
                </c:pt>
                <c:pt idx="108">
                  <c:v>2.8823001303522959</c:v>
                </c:pt>
                <c:pt idx="109">
                  <c:v>2.8673879037708287</c:v>
                </c:pt>
                <c:pt idx="110">
                  <c:v>2.8278760204898208</c:v>
                </c:pt>
                <c:pt idx="111">
                  <c:v>2.9304896545618964</c:v>
                </c:pt>
                <c:pt idx="112">
                  <c:v>2.8646363712115557</c:v>
                </c:pt>
                <c:pt idx="113">
                  <c:v>2.899784515241377</c:v>
                </c:pt>
                <c:pt idx="114">
                  <c:v>2.9072447545840556</c:v>
                </c:pt>
                <c:pt idx="115">
                  <c:v>2.8429411505144886</c:v>
                </c:pt>
                <c:pt idx="116">
                  <c:v>2.6692250462613814</c:v>
                </c:pt>
                <c:pt idx="117">
                  <c:v>2.6907181442854617</c:v>
                </c:pt>
                <c:pt idx="118">
                  <c:v>2.6907181442854617</c:v>
                </c:pt>
                <c:pt idx="119">
                  <c:v>2.6355473628785067</c:v>
                </c:pt>
                <c:pt idx="120">
                  <c:v>2.6262272010221759</c:v>
                </c:pt>
                <c:pt idx="121">
                  <c:v>2.6231204804033998</c:v>
                </c:pt>
                <c:pt idx="122">
                  <c:v>2.7677544323764596</c:v>
                </c:pt>
                <c:pt idx="123">
                  <c:v>2.8518971729589437</c:v>
                </c:pt>
                <c:pt idx="124">
                  <c:v>2.8376063228898958</c:v>
                </c:pt>
                <c:pt idx="125">
                  <c:v>2.8332570111895943</c:v>
                </c:pt>
                <c:pt idx="126">
                  <c:v>2.8721045572980084</c:v>
                </c:pt>
                <c:pt idx="127">
                  <c:v>2.8323388896529567</c:v>
                </c:pt>
                <c:pt idx="128">
                  <c:v>2.7112797406761202</c:v>
                </c:pt>
                <c:pt idx="129">
                  <c:v>2.7106165108686739</c:v>
                </c:pt>
                <c:pt idx="130">
                  <c:v>2.5770734620024234</c:v>
                </c:pt>
                <c:pt idx="131">
                  <c:v>2.5752094944084809</c:v>
                </c:pt>
                <c:pt idx="132">
                  <c:v>2.5626238353530697</c:v>
                </c:pt>
                <c:pt idx="133">
                  <c:v>2.5838461080514437</c:v>
                </c:pt>
                <c:pt idx="134">
                  <c:v>2.5751474846508513</c:v>
                </c:pt>
                <c:pt idx="135">
                  <c:v>2.6533342453638609</c:v>
                </c:pt>
                <c:pt idx="136">
                  <c:v>2.6292776062208247</c:v>
                </c:pt>
                <c:pt idx="137">
                  <c:v>2.7133653540498903</c:v>
                </c:pt>
                <c:pt idx="138">
                  <c:v>2.6928612246866073</c:v>
                </c:pt>
                <c:pt idx="139">
                  <c:v>2.6843213778663153</c:v>
                </c:pt>
                <c:pt idx="140">
                  <c:v>2.6790606124344367</c:v>
                </c:pt>
                <c:pt idx="141">
                  <c:v>2.6503726714136211</c:v>
                </c:pt>
                <c:pt idx="142">
                  <c:v>2.63856716545093</c:v>
                </c:pt>
                <c:pt idx="143">
                  <c:v>2.6427410517431031</c:v>
                </c:pt>
                <c:pt idx="144">
                  <c:v>2.655566413890639</c:v>
                </c:pt>
                <c:pt idx="145">
                  <c:v>2.6462464139776265</c:v>
                </c:pt>
                <c:pt idx="146">
                  <c:v>2.6252549742650095</c:v>
                </c:pt>
                <c:pt idx="147">
                  <c:v>2.6080384306840791</c:v>
                </c:pt>
                <c:pt idx="148">
                  <c:v>2.616222242341609</c:v>
                </c:pt>
                <c:pt idx="149">
                  <c:v>2.6131155217228317</c:v>
                </c:pt>
                <c:pt idx="150">
                  <c:v>2.6050381128913385</c:v>
                </c:pt>
                <c:pt idx="151">
                  <c:v>2.6026239267735041</c:v>
                </c:pt>
                <c:pt idx="152">
                  <c:v>2.5982746150732097</c:v>
                </c:pt>
                <c:pt idx="153">
                  <c:v>2.6037326136352572</c:v>
                </c:pt>
                <c:pt idx="154">
                  <c:v>2.5952059508333822</c:v>
                </c:pt>
                <c:pt idx="155">
                  <c:v>2.4159993949031584</c:v>
                </c:pt>
                <c:pt idx="156">
                  <c:v>2.399224616375168</c:v>
                </c:pt>
                <c:pt idx="157">
                  <c:v>2.2636378631995444</c:v>
                </c:pt>
                <c:pt idx="158">
                  <c:v>2.2211957664737056</c:v>
                </c:pt>
                <c:pt idx="159">
                  <c:v>2.2050409488107232</c:v>
                </c:pt>
                <c:pt idx="160">
                  <c:v>2.1754670950702111</c:v>
                </c:pt>
                <c:pt idx="161">
                  <c:v>2.1748457185577945</c:v>
                </c:pt>
                <c:pt idx="162">
                  <c:v>2.3279560803995945</c:v>
                </c:pt>
                <c:pt idx="163">
                  <c:v>2.3385174176900358</c:v>
                </c:pt>
                <c:pt idx="164">
                  <c:v>2.4200478150948772</c:v>
                </c:pt>
                <c:pt idx="165">
                  <c:v>2.4339082116826232</c:v>
                </c:pt>
                <c:pt idx="166">
                  <c:v>2.4109187382129802</c:v>
                </c:pt>
                <c:pt idx="167">
                  <c:v>2.4187458715086803</c:v>
                </c:pt>
                <c:pt idx="168">
                  <c:v>2.4032122684147961</c:v>
                </c:pt>
                <c:pt idx="169">
                  <c:v>2.3884628860065495</c:v>
                </c:pt>
                <c:pt idx="170">
                  <c:v>2.3841134123629386</c:v>
                </c:pt>
                <c:pt idx="171">
                  <c:v>2.2218501834240301</c:v>
                </c:pt>
                <c:pt idx="172">
                  <c:v>2.2044527746795244</c:v>
                </c:pt>
                <c:pt idx="173">
                  <c:v>2.185191236397757</c:v>
                </c:pt>
                <c:pt idx="174">
                  <c:v>2.1331323086187104</c:v>
                </c:pt>
                <c:pt idx="175">
                  <c:v>2.1219481791684403</c:v>
                </c:pt>
                <c:pt idx="176">
                  <c:v>2.1311056587948687</c:v>
                </c:pt>
                <c:pt idx="177">
                  <c:v>2.1139673279051219</c:v>
                </c:pt>
                <c:pt idx="178">
                  <c:v>2.2041552538730058</c:v>
                </c:pt>
                <c:pt idx="179">
                  <c:v>2.2029125008481674</c:v>
                </c:pt>
                <c:pt idx="180">
                  <c:v>2.0208019967191913</c:v>
                </c:pt>
                <c:pt idx="181">
                  <c:v>1.9461162185763263</c:v>
                </c:pt>
                <c:pt idx="182">
                  <c:v>1.9442520890390655</c:v>
                </c:pt>
                <c:pt idx="183">
                  <c:v>1.9392814008263519</c:v>
                </c:pt>
                <c:pt idx="184">
                  <c:v>1.8279142804044086</c:v>
                </c:pt>
                <c:pt idx="185">
                  <c:v>1.8012443589210754</c:v>
                </c:pt>
                <c:pt idx="186">
                  <c:v>1.7956522941959416</c:v>
                </c:pt>
                <c:pt idx="187">
                  <c:v>1.7869237564623393</c:v>
                </c:pt>
                <c:pt idx="188">
                  <c:v>1.8564022963210518</c:v>
                </c:pt>
                <c:pt idx="189">
                  <c:v>1.7169645870580654</c:v>
                </c:pt>
                <c:pt idx="190">
                  <c:v>1.6174778716617166</c:v>
                </c:pt>
                <c:pt idx="191">
                  <c:v>1.7020277718144476</c:v>
                </c:pt>
                <c:pt idx="192">
                  <c:v>1.7095846559175902</c:v>
                </c:pt>
                <c:pt idx="193">
                  <c:v>1.539428116328005</c:v>
                </c:pt>
                <c:pt idx="194">
                  <c:v>1.5532042649749731</c:v>
                </c:pt>
                <c:pt idx="195">
                  <c:v>1.552583050405874</c:v>
                </c:pt>
                <c:pt idx="196">
                  <c:v>1.5172336477702391</c:v>
                </c:pt>
                <c:pt idx="197">
                  <c:v>1.5877301142390445</c:v>
                </c:pt>
                <c:pt idx="198">
                  <c:v>1.5965285492513257</c:v>
                </c:pt>
                <c:pt idx="199">
                  <c:v>1.6553518524533688</c:v>
                </c:pt>
                <c:pt idx="200">
                  <c:v>1.7835604368848665</c:v>
                </c:pt>
                <c:pt idx="201">
                  <c:v>1.8153087061808248</c:v>
                </c:pt>
                <c:pt idx="202">
                  <c:v>1.7997751030869402</c:v>
                </c:pt>
                <c:pt idx="203">
                  <c:v>1.8774525236851316</c:v>
                </c:pt>
                <c:pt idx="204">
                  <c:v>1.8919907948962844</c:v>
                </c:pt>
                <c:pt idx="205">
                  <c:v>1.7444336023190652</c:v>
                </c:pt>
                <c:pt idx="206">
                  <c:v>1.5985821390728641</c:v>
                </c:pt>
                <c:pt idx="207">
                  <c:v>1.6212687178925014</c:v>
                </c:pt>
                <c:pt idx="208">
                  <c:v>1.5908299643848123</c:v>
                </c:pt>
                <c:pt idx="209">
                  <c:v>1.5488080750916535</c:v>
                </c:pt>
                <c:pt idx="210">
                  <c:v>1.5019613127719671</c:v>
                </c:pt>
                <c:pt idx="211">
                  <c:v>1.4201550465222064</c:v>
                </c:pt>
                <c:pt idx="212">
                  <c:v>1.5297253832062867</c:v>
                </c:pt>
                <c:pt idx="213">
                  <c:v>1.6617092325957112</c:v>
                </c:pt>
                <c:pt idx="214">
                  <c:v>1.6499462116439256</c:v>
                </c:pt>
                <c:pt idx="215">
                  <c:v>1.4432506321895335</c:v>
                </c:pt>
                <c:pt idx="216">
                  <c:v>1.4017302205019453</c:v>
                </c:pt>
                <c:pt idx="217">
                  <c:v>1.5052996299645933</c:v>
                </c:pt>
                <c:pt idx="218">
                  <c:v>1.574499634765129</c:v>
                </c:pt>
                <c:pt idx="219">
                  <c:v>1.5434336840668161</c:v>
                </c:pt>
                <c:pt idx="220">
                  <c:v>1.4281227464995836</c:v>
                </c:pt>
                <c:pt idx="221">
                  <c:v>1.391947485543245</c:v>
                </c:pt>
                <c:pt idx="222">
                  <c:v>1.6339435418962212</c:v>
                </c:pt>
                <c:pt idx="223">
                  <c:v>1.6410229743738365</c:v>
                </c:pt>
                <c:pt idx="224">
                  <c:v>1.5841610573012734</c:v>
                </c:pt>
                <c:pt idx="225">
                  <c:v>1.539006642126646</c:v>
                </c:pt>
                <c:pt idx="226">
                  <c:v>1.4086230607371446</c:v>
                </c:pt>
                <c:pt idx="227">
                  <c:v>1.3454860474854373</c:v>
                </c:pt>
                <c:pt idx="228">
                  <c:v>1.2690754118002969</c:v>
                </c:pt>
                <c:pt idx="229">
                  <c:v>1.1155018311812055</c:v>
                </c:pt>
                <c:pt idx="230">
                  <c:v>1.0036084472967606</c:v>
                </c:pt>
                <c:pt idx="231">
                  <c:v>0.99037308994306861</c:v>
                </c:pt>
                <c:pt idx="232">
                  <c:v>0.96737148781244242</c:v>
                </c:pt>
                <c:pt idx="233">
                  <c:v>0.97358584497223655</c:v>
                </c:pt>
                <c:pt idx="234">
                  <c:v>0.97560976598535798</c:v>
                </c:pt>
                <c:pt idx="235">
                  <c:v>1.0508730160205597</c:v>
                </c:pt>
                <c:pt idx="236">
                  <c:v>0.97944556566981933</c:v>
                </c:pt>
                <c:pt idx="237">
                  <c:v>0.8782260365488761</c:v>
                </c:pt>
                <c:pt idx="238">
                  <c:v>0.81480344907608004</c:v>
                </c:pt>
                <c:pt idx="239">
                  <c:v>0.70868522194018924</c:v>
                </c:pt>
                <c:pt idx="240">
                  <c:v>0.57859168789911497</c:v>
                </c:pt>
                <c:pt idx="241">
                  <c:v>0.61996586057070591</c:v>
                </c:pt>
                <c:pt idx="242">
                  <c:v>0.40650857928269235</c:v>
                </c:pt>
                <c:pt idx="243">
                  <c:v>0.43824200723537254</c:v>
                </c:pt>
                <c:pt idx="244">
                  <c:v>0.41963715228515608</c:v>
                </c:pt>
                <c:pt idx="245">
                  <c:v>0.29794458084573372</c:v>
                </c:pt>
                <c:pt idx="246">
                  <c:v>0.37993429402617385</c:v>
                </c:pt>
                <c:pt idx="247">
                  <c:v>0.46285968156786739</c:v>
                </c:pt>
                <c:pt idx="248">
                  <c:v>0.37475496564833177</c:v>
                </c:pt>
                <c:pt idx="249">
                  <c:v>0.46924158634525726</c:v>
                </c:pt>
                <c:pt idx="250">
                  <c:v>0.40250229456584763</c:v>
                </c:pt>
                <c:pt idx="251">
                  <c:v>0.51941015924839651</c:v>
                </c:pt>
                <c:pt idx="252">
                  <c:v>0.5897235550472627</c:v>
                </c:pt>
                <c:pt idx="253">
                  <c:v>0.5741406350398468</c:v>
                </c:pt>
                <c:pt idx="254">
                  <c:v>0.54242067216406398</c:v>
                </c:pt>
                <c:pt idx="255">
                  <c:v>0.56510451982417154</c:v>
                </c:pt>
                <c:pt idx="256">
                  <c:v>0.49040903444198058</c:v>
                </c:pt>
                <c:pt idx="257">
                  <c:v>0.6526748963957153</c:v>
                </c:pt>
                <c:pt idx="258">
                  <c:v>0.57688388502120558</c:v>
                </c:pt>
                <c:pt idx="259">
                  <c:v>0.58651996971444043</c:v>
                </c:pt>
                <c:pt idx="260">
                  <c:v>0.64892573996372205</c:v>
                </c:pt>
                <c:pt idx="261">
                  <c:v>0.64154323261740698</c:v>
                </c:pt>
                <c:pt idx="262">
                  <c:v>0.73138954101120701</c:v>
                </c:pt>
                <c:pt idx="263">
                  <c:v>0.78744095520706892</c:v>
                </c:pt>
                <c:pt idx="264">
                  <c:v>0.71515121351067878</c:v>
                </c:pt>
                <c:pt idx="265">
                  <c:v>0.72945915939814054</c:v>
                </c:pt>
                <c:pt idx="266">
                  <c:v>0.78061711542955647</c:v>
                </c:pt>
                <c:pt idx="267">
                  <c:v>0.67239488892360399</c:v>
                </c:pt>
                <c:pt idx="268">
                  <c:v>0.64545687549164177</c:v>
                </c:pt>
                <c:pt idx="269">
                  <c:v>0.48991474963894588</c:v>
                </c:pt>
                <c:pt idx="270">
                  <c:v>0.51236160518417673</c:v>
                </c:pt>
                <c:pt idx="271">
                  <c:v>0.39480536355233364</c:v>
                </c:pt>
                <c:pt idx="272">
                  <c:v>0.25250828410203718</c:v>
                </c:pt>
                <c:pt idx="273">
                  <c:v>0.1391803130797159</c:v>
                </c:pt>
                <c:pt idx="274">
                  <c:v>9.0745827756322894E-2</c:v>
                </c:pt>
                <c:pt idx="275">
                  <c:v>4.2104103577751406E-2</c:v>
                </c:pt>
                <c:pt idx="276">
                  <c:v>4.7223051170608654E-2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3.8447923893587532E-3</c:v>
                </c:pt>
                <c:pt idx="332">
                  <c:v>9.2312623795371973E-3</c:v>
                </c:pt>
                <c:pt idx="333">
                  <c:v>2.1542015742037179E-2</c:v>
                </c:pt>
                <c:pt idx="334">
                  <c:v>3.635853637953701E-2</c:v>
                </c:pt>
                <c:pt idx="335">
                  <c:v>5.6810694292037112E-2</c:v>
                </c:pt>
                <c:pt idx="336">
                  <c:v>7.759873935810857E-2</c:v>
                </c:pt>
                <c:pt idx="337">
                  <c:v>0.10528027923310856</c:v>
                </c:pt>
                <c:pt idx="338">
                  <c:v>0.13177979259382311</c:v>
                </c:pt>
                <c:pt idx="339">
                  <c:v>0.16110130631882291</c:v>
                </c:pt>
                <c:pt idx="340">
                  <c:v>0.19161603653489445</c:v>
                </c:pt>
                <c:pt idx="341">
                  <c:v>0.22020744543132309</c:v>
                </c:pt>
                <c:pt idx="342">
                  <c:v>0.24339748716168008</c:v>
                </c:pt>
                <c:pt idx="343">
                  <c:v>0.26801330316703709</c:v>
                </c:pt>
                <c:pt idx="344">
                  <c:v>0.28435366300453713</c:v>
                </c:pt>
                <c:pt idx="345">
                  <c:v>0.2998316927723943</c:v>
                </c:pt>
                <c:pt idx="346">
                  <c:v>0.31188933116167994</c:v>
                </c:pt>
                <c:pt idx="347">
                  <c:v>0.31694375950453713</c:v>
                </c:pt>
                <c:pt idx="348">
                  <c:v>0.322633304568823</c:v>
                </c:pt>
                <c:pt idx="349">
                  <c:v>0.32835652510007285</c:v>
                </c:pt>
                <c:pt idx="350">
                  <c:v>0.33277591826078723</c:v>
                </c:pt>
                <c:pt idx="351">
                  <c:v>0.3376119565286444</c:v>
                </c:pt>
                <c:pt idx="352">
                  <c:v>0.34935531324953717</c:v>
                </c:pt>
                <c:pt idx="353">
                  <c:v>0.37620372805310875</c:v>
                </c:pt>
                <c:pt idx="354">
                  <c:v>0.40672701421739432</c:v>
                </c:pt>
                <c:pt idx="355">
                  <c:v>0.43637451400757293</c:v>
                </c:pt>
                <c:pt idx="356">
                  <c:v>0.43750385612118009</c:v>
                </c:pt>
                <c:pt idx="357">
                  <c:v>0.49166191321403724</c:v>
                </c:pt>
                <c:pt idx="358">
                  <c:v>0.55155368453135867</c:v>
                </c:pt>
                <c:pt idx="359">
                  <c:v>0.60592225710462644</c:v>
                </c:pt>
                <c:pt idx="360">
                  <c:v>0.64726433918891224</c:v>
                </c:pt>
                <c:pt idx="361">
                  <c:v>0.68565412694646577</c:v>
                </c:pt>
                <c:pt idx="362">
                  <c:v>0.7146892328612664</c:v>
                </c:pt>
                <c:pt idx="363">
                  <c:v>0.73224035644911223</c:v>
                </c:pt>
                <c:pt idx="364">
                  <c:v>0.74833728408525602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7E-4ACB-9C65-58EB9BE3864B}"/>
            </c:ext>
          </c:extLst>
        </c:ser>
        <c:ser>
          <c:idx val="5"/>
          <c:order val="5"/>
          <c:tx>
            <c:strRef>
              <c:f>Varmepumpeberegning!$Y$76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val>
            <c:numRef>
              <c:f>Varmepumpeberegning!$Y$77:$Y$441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7E-4ACB-9C65-58EB9BE3864B}"/>
            </c:ext>
          </c:extLst>
        </c:ser>
        <c:ser>
          <c:idx val="6"/>
          <c:order val="6"/>
          <c:tx>
            <c:strRef>
              <c:f>Varmepumpeberegning!$Z$76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val>
            <c:numRef>
              <c:f>Varmepumpeberegning!$Z$77:$Z$441</c:f>
              <c:numCache>
                <c:formatCode>#,##0.0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4.4408920985006262E-16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4.4408920985006262E-16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4.4408920985006262E-16</c:v>
                </c:pt>
                <c:pt idx="102">
                  <c:v>4.4408920985006262E-16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2.2204460492503131E-16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2.2204460492503131E-16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1.1102230246251565E-16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7E-4ACB-9C65-58EB9BE38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06542776"/>
        <c:axId val="206543952"/>
      </c:barChart>
      <c:catAx>
        <c:axId val="206542776"/>
        <c:scaling>
          <c:orientation val="minMax"/>
        </c:scaling>
        <c:delete val="1"/>
        <c:axPos val="b"/>
        <c:majorTickMark val="out"/>
        <c:minorTickMark val="none"/>
        <c:tickLblPos val="nextTo"/>
        <c:crossAx val="206543952"/>
        <c:crosses val="autoZero"/>
        <c:auto val="1"/>
        <c:lblAlgn val="ctr"/>
        <c:lblOffset val="100"/>
        <c:tickMarkSkip val="20"/>
        <c:noMultiLvlLbl val="0"/>
      </c:catAx>
      <c:valAx>
        <c:axId val="20654395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Varmeeffekt / [MW]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2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Varmeproduktionsfordeling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Varmepumpeberegning!$U$44</c:f>
              <c:strCache>
                <c:ptCount val="1"/>
                <c:pt idx="0">
                  <c:v>Solvarmeanlæg</c:v>
                </c:pt>
              </c:strCache>
            </c:strRef>
          </c:tx>
          <c:spPr>
            <a:solidFill>
              <a:srgbClr val="DB843D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Varmepumpeberegning!$Y$44:$Z$44</c:f>
              <c:numCache>
                <c:formatCode>#,##0_ ;[Red]\-#,##0\ </c:formatCode>
                <c:ptCount val="2"/>
                <c:pt idx="0">
                  <c:v>4106.4609330240673</c:v>
                </c:pt>
                <c:pt idx="1">
                  <c:v>3933.9971743279921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6-4680-B92F-1B9122FE6AC3}"/>
            </c:ext>
          </c:extLst>
        </c:ser>
        <c:ser>
          <c:idx val="1"/>
          <c:order val="1"/>
          <c:tx>
            <c:strRef>
              <c:f>Varmepumpeberegning!$U$45</c:f>
              <c:strCache>
                <c:ptCount val="1"/>
                <c:pt idx="0">
                  <c:v>Varmepumpe</c:v>
                </c:pt>
              </c:strCache>
            </c:strRef>
          </c:tx>
          <c:spPr>
            <a:solidFill>
              <a:srgbClr val="89A54E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86-4680-B92F-1B9122FE6AC3}"/>
                </c:ext>
              </c:extLst>
            </c:dLbl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Varmepumpeberegning!$Y$45:$Z$45</c:f>
              <c:numCache>
                <c:formatCode>#,##0_ ;[Red]\-#,##0\ </c:formatCode>
                <c:ptCount val="2"/>
                <c:pt idx="0">
                  <c:v>0</c:v>
                </c:pt>
                <c:pt idx="1">
                  <c:v>11604.05785921917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86-4680-B92F-1B9122FE6AC3}"/>
            </c:ext>
          </c:extLst>
        </c:ser>
        <c:ser>
          <c:idx val="2"/>
          <c:order val="2"/>
          <c:tx>
            <c:strRef>
              <c:f>Varmepumpeberegning!$U$46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4572A7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Varmepumpeberegning!$Y$46:$Z$46</c:f>
              <c:numCache>
                <c:formatCode>#,##0_ ;[Red]\-#,##0\ 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86-4680-B92F-1B9122FE6AC3}"/>
            </c:ext>
          </c:extLst>
        </c:ser>
        <c:ser>
          <c:idx val="3"/>
          <c:order val="3"/>
          <c:tx>
            <c:strRef>
              <c:f>Varmepumpeberegning!$U$47</c:f>
              <c:strCache>
                <c:ptCount val="1"/>
                <c:pt idx="0">
                  <c:v>Gaskedel</c:v>
                </c:pt>
              </c:strCache>
            </c:strRef>
          </c:tx>
          <c:spPr>
            <a:solidFill>
              <a:srgbClr val="4198AF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Varmepumpeberegning!$Y$47:$Z$47</c:f>
              <c:numCache>
                <c:formatCode>#,##0_ ;[Red]\-#,##0\ </c:formatCode>
                <c:ptCount val="2"/>
                <c:pt idx="0">
                  <c:v>15893.539066975936</c:v>
                </c:pt>
                <c:pt idx="1">
                  <c:v>4461.9449664528247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6-4680-B92F-1B9122FE6AC3}"/>
            </c:ext>
          </c:extLst>
        </c:ser>
        <c:ser>
          <c:idx val="4"/>
          <c:order val="4"/>
          <c:tx>
            <c:strRef>
              <c:f>Varmepumpeberegning!$U$48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AA4643"/>
            </a:solidFill>
          </c:spPr>
          <c:invertIfNegative val="0"/>
          <c:dLbls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Varmepumpeberegning!$Y$43:$Z$43</c:f>
              <c:strCache>
                <c:ptCount val="2"/>
                <c:pt idx="0">
                  <c:v>Uden VP</c:v>
                </c:pt>
                <c:pt idx="1">
                  <c:v>Med VP</c:v>
                </c:pt>
              </c:strCache>
            </c:strRef>
          </c:cat>
          <c:val>
            <c:numRef>
              <c:f>Varmepumpeberegning!$Y$48:$Z$48</c:f>
              <c:numCache>
                <c:formatCode>#,##0_ ;[Red]\-#,##0\ </c:formatCode>
                <c:ptCount val="2"/>
                <c:pt idx="0">
                  <c:v>5.595524044110789E-14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86-4680-B92F-1B9122FE6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6544344"/>
        <c:axId val="206544736"/>
      </c:barChart>
      <c:catAx>
        <c:axId val="206544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4736"/>
        <c:crosses val="autoZero"/>
        <c:auto val="1"/>
        <c:lblAlgn val="ctr"/>
        <c:lblOffset val="100"/>
        <c:noMultiLvlLbl val="0"/>
      </c:catAx>
      <c:valAx>
        <c:axId val="206544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Varmeproduktionsfordeling / [MWh/år]</a:t>
                </a:r>
              </a:p>
            </c:rich>
          </c:tx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5443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Varmeproduktionsomkostninger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Varmepumpeberegning!$AC$43</c:f>
              <c:strCache>
                <c:ptCount val="1"/>
                <c:pt idx="0">
                  <c:v>kr./MWh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DB843D"/>
              </a:solidFill>
            </c:spPr>
            <c:extLst>
              <c:ext xmlns:c16="http://schemas.microsoft.com/office/drawing/2014/chart" uri="{C3380CC4-5D6E-409C-BE32-E72D297353CC}">
                <c16:uniqueId val="{00000001-F452-484B-8D39-AAC9CA0E8A3F}"/>
              </c:ext>
            </c:extLst>
          </c:dPt>
          <c:dPt>
            <c:idx val="1"/>
            <c:invertIfNegative val="0"/>
            <c:bubble3D val="0"/>
            <c:spPr>
              <a:solidFill>
                <a:srgbClr val="89A54E"/>
              </a:solidFill>
            </c:spPr>
            <c:extLst>
              <c:ext xmlns:c16="http://schemas.microsoft.com/office/drawing/2014/chart" uri="{C3380CC4-5D6E-409C-BE32-E72D297353CC}">
                <c16:uniqueId val="{00000003-F452-484B-8D39-AAC9CA0E8A3F}"/>
              </c:ext>
            </c:extLst>
          </c:dPt>
          <c:dPt>
            <c:idx val="3"/>
            <c:invertIfNegative val="0"/>
            <c:bubble3D val="0"/>
            <c:spPr>
              <a:solidFill>
                <a:srgbClr val="4198AF"/>
              </a:solidFill>
            </c:spPr>
            <c:extLst>
              <c:ext xmlns:c16="http://schemas.microsoft.com/office/drawing/2014/chart" uri="{C3380CC4-5D6E-409C-BE32-E72D297353CC}">
                <c16:uniqueId val="{00000005-F452-484B-8D39-AAC9CA0E8A3F}"/>
              </c:ext>
            </c:extLst>
          </c:dPt>
          <c:dPt>
            <c:idx val="4"/>
            <c:invertIfNegative val="0"/>
            <c:bubble3D val="0"/>
            <c:spPr>
              <a:solidFill>
                <a:srgbClr val="AA4643"/>
              </a:solidFill>
            </c:spPr>
            <c:extLst>
              <c:ext xmlns:c16="http://schemas.microsoft.com/office/drawing/2014/chart" uri="{C3380CC4-5D6E-409C-BE32-E72D297353CC}">
                <c16:uniqueId val="{00000007-F452-484B-8D39-AAC9CA0E8A3F}"/>
              </c:ext>
            </c:extLst>
          </c:dPt>
          <c:dLbls>
            <c:dLbl>
              <c:idx val="0"/>
              <c:numFmt formatCode="#,##0;\-#,##0;&quot;&quot;" sourceLinked="0"/>
              <c:spPr/>
              <c:txPr>
                <a:bodyPr/>
                <a:lstStyle/>
                <a:p>
                  <a:pPr>
                    <a:defRPr/>
                  </a:pPr>
                  <a:endParaRPr lang="da-DK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452-484B-8D39-AAC9CA0E8A3F}"/>
                </c:ext>
              </c:extLst>
            </c:dLbl>
            <c:numFmt formatCode="#,##0;\-#,##0;&quot;&quot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Varmepumpeberegning!$U$44:$U$48</c:f>
              <c:strCache>
                <c:ptCount val="5"/>
                <c:pt idx="0">
                  <c:v>Solvarmeanlæg</c:v>
                </c:pt>
                <c:pt idx="1">
                  <c:v>Varmepumpe</c:v>
                </c:pt>
                <c:pt idx="2">
                  <c:v>-</c:v>
                </c:pt>
                <c:pt idx="3">
                  <c:v>Gaskedel</c:v>
                </c:pt>
                <c:pt idx="4">
                  <c:v>-</c:v>
                </c:pt>
              </c:strCache>
            </c:strRef>
          </c:cat>
          <c:val>
            <c:numRef>
              <c:f>Varmepumpeberegning!$AC$44:$AC$48</c:f>
              <c:numCache>
                <c:formatCode>#,##0_ ;[Red]\-#,##0\ </c:formatCode>
                <c:ptCount val="5"/>
                <c:pt idx="0">
                  <c:v>5</c:v>
                </c:pt>
                <c:pt idx="1">
                  <c:v>196.48935277424221</c:v>
                </c:pt>
                <c:pt idx="2">
                  <c:v>0</c:v>
                </c:pt>
                <c:pt idx="3">
                  <c:v>405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52-484B-8D39-AAC9CA0E8A3F}"/>
            </c:ext>
          </c:extLst>
        </c:ser>
        <c:ser>
          <c:idx val="1"/>
          <c:order val="1"/>
          <c:tx>
            <c:strRef>
              <c:f>Varmepumpeberegning!$AE$46</c:f>
              <c:strCache>
                <c:ptCount val="1"/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</c:spPr>
          <c:invertIfNegative val="0"/>
          <c:dLbls>
            <c:numFmt formatCode="&quot;+&quot;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Varmepumpeberegning!$U$44:$U$48</c:f>
              <c:strCache>
                <c:ptCount val="5"/>
                <c:pt idx="0">
                  <c:v>Solvarmeanlæg</c:v>
                </c:pt>
                <c:pt idx="1">
                  <c:v>Varmepumpe</c:v>
                </c:pt>
                <c:pt idx="2">
                  <c:v>-</c:v>
                </c:pt>
                <c:pt idx="3">
                  <c:v>Gaskedel</c:v>
                </c:pt>
                <c:pt idx="4">
                  <c:v>-</c:v>
                </c:pt>
              </c:strCache>
            </c:strRef>
          </c:cat>
          <c:val>
            <c:numRef>
              <c:f>(Varmepumpeberegning!$AE$43,Varmepumpeberegning!$Z$51,Varmepumpeberegning!$AE$45:$AE$47)</c:f>
              <c:numCache>
                <c:formatCode>#,##0_ ;[Red]\-#,##0\ </c:formatCode>
                <c:ptCount val="5"/>
                <c:pt idx="1">
                  <c:v>52.083145209139467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452-484B-8D39-AAC9CA0E8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6498768"/>
        <c:axId val="216497984"/>
      </c:barChart>
      <c:catAx>
        <c:axId val="216498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Produktionsenhed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/>
            </a:pPr>
            <a:endParaRPr lang="da-DK"/>
          </a:p>
        </c:txPr>
        <c:crossAx val="216497984"/>
        <c:crosses val="autoZero"/>
        <c:auto val="1"/>
        <c:lblAlgn val="ctr"/>
        <c:lblOffset val="100"/>
        <c:noMultiLvlLbl val="0"/>
      </c:catAx>
      <c:valAx>
        <c:axId val="216497984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Marginale varmeproduktionsomkostninger</a:t>
                </a:r>
              </a:p>
              <a:p>
                <a:pPr>
                  <a:defRPr/>
                </a:pPr>
                <a:r>
                  <a:rPr lang="en-US"/>
                  <a:t>+ kapitalomkostninger</a:t>
                </a:r>
                <a:r>
                  <a:rPr lang="en-US" baseline="0"/>
                  <a:t> for varmepumpen / [kr./MWh-varme]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2040813648293964"/>
              <c:y val="0.87300925925925921"/>
            </c:manualLayout>
          </c:layout>
          <c:overlay val="0"/>
        </c:title>
        <c:numFmt formatCode="#,##0_ ;[Red]\-#,##0\ 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64987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>
        <a:lumMod val="85000"/>
      </a:schemeClr>
    </a:solidFill>
  </c:spPr>
  <c:txPr>
    <a:bodyPr/>
    <a:lstStyle/>
    <a:p>
      <a:pPr>
        <a:defRPr sz="11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-9</a:t>
            </a:r>
            <a:r>
              <a:rPr lang="da-DK" baseline="0"/>
              <a:t> til 0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ydelse'!$F$5:$F$14</c:f>
              <c:numCache>
                <c:formatCode>0.0</c:formatCode>
                <c:ptCount val="10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</c:numCache>
            </c:numRef>
          </c:xVal>
          <c:yVal>
            <c:numRef>
              <c:f>'COP og ydelse'!$H$5:$H$14</c:f>
              <c:numCache>
                <c:formatCode>0.00</c:formatCode>
                <c:ptCount val="10"/>
                <c:pt idx="0">
                  <c:v>2.8432478940000001</c:v>
                </c:pt>
                <c:pt idx="1">
                  <c:v>2.8753546560000003</c:v>
                </c:pt>
                <c:pt idx="2">
                  <c:v>2.9084401500000001</c:v>
                </c:pt>
                <c:pt idx="3">
                  <c:v>2.942504376</c:v>
                </c:pt>
                <c:pt idx="4">
                  <c:v>2.977547334</c:v>
                </c:pt>
                <c:pt idx="5">
                  <c:v>3.0135690240000002</c:v>
                </c:pt>
                <c:pt idx="6">
                  <c:v>3.0505694460000004</c:v>
                </c:pt>
                <c:pt idx="7">
                  <c:v>3.0885486000000002</c:v>
                </c:pt>
                <c:pt idx="8">
                  <c:v>3.1275064860000001</c:v>
                </c:pt>
                <c:pt idx="9">
                  <c:v>3.1674431040000002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FE-47AB-9101-8F55F9676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ydelse'!$F$5:$F$17</c:f>
              <c:numCache>
                <c:formatCode>0.0</c:formatCode>
                <c:ptCount val="13"/>
                <c:pt idx="0">
                  <c:v>-9</c:v>
                </c:pt>
                <c:pt idx="1">
                  <c:v>-8</c:v>
                </c:pt>
                <c:pt idx="2">
                  <c:v>-7</c:v>
                </c:pt>
                <c:pt idx="3">
                  <c:v>-6</c:v>
                </c:pt>
                <c:pt idx="4">
                  <c:v>-5</c:v>
                </c:pt>
                <c:pt idx="5">
                  <c:v>-4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xVal>
          <c:yVal>
            <c:numRef>
              <c:f>'COP og ydelse'!$J$5:$J$17</c:f>
              <c:numCache>
                <c:formatCode>_ * #,##0_ ;_ * \-#,##0_ ;_ * "-"??_ ;_ @_ </c:formatCode>
                <c:ptCount val="13"/>
                <c:pt idx="0">
                  <c:v>1915.4479899999999</c:v>
                </c:pt>
                <c:pt idx="1">
                  <c:v>1987.3817599999998</c:v>
                </c:pt>
                <c:pt idx="2">
                  <c:v>2061.0577499999999</c:v>
                </c:pt>
                <c:pt idx="3">
                  <c:v>2136.4759600000002</c:v>
                </c:pt>
                <c:pt idx="4">
                  <c:v>2213.6363899999997</c:v>
                </c:pt>
                <c:pt idx="5">
                  <c:v>2292.5390400000001</c:v>
                </c:pt>
                <c:pt idx="6">
                  <c:v>2373.1839099999997</c:v>
                </c:pt>
                <c:pt idx="7">
                  <c:v>2431.0152899999998</c:v>
                </c:pt>
                <c:pt idx="8">
                  <c:v>2514.3033068999998</c:v>
                </c:pt>
                <c:pt idx="9">
                  <c:v>2573.0604031999997</c:v>
                </c:pt>
                <c:pt idx="10">
                  <c:v>2631.7900223000001</c:v>
                </c:pt>
                <c:pt idx="11">
                  <c:v>2690.4398975999998</c:v>
                </c:pt>
                <c:pt idx="12">
                  <c:v>2748.9577624999997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B-4BE6-9238-2AB926273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0 til 7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4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ydelse'!$F$14:$F$21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xVal>
          <c:yVal>
            <c:numRef>
              <c:f>'COP og ydelse'!$H$14:$H$21</c:f>
              <c:numCache>
                <c:formatCode>0.00</c:formatCode>
                <c:ptCount val="8"/>
                <c:pt idx="0">
                  <c:v>3.1674431040000002</c:v>
                </c:pt>
                <c:pt idx="1">
                  <c:v>3.1738599760000001</c:v>
                </c:pt>
                <c:pt idx="2">
                  <c:v>3.1803546320000002</c:v>
                </c:pt>
                <c:pt idx="3">
                  <c:v>3.2223054500000003</c:v>
                </c:pt>
                <c:pt idx="4">
                  <c:v>3.3010954240000001</c:v>
                </c:pt>
                <c:pt idx="5">
                  <c:v>3.381807174</c:v>
                </c:pt>
                <c:pt idx="6">
                  <c:v>3.4644722719999996</c:v>
                </c:pt>
                <c:pt idx="7">
                  <c:v>3.5491222899999997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E5-48DF-8B7B-CD36E270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3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baseline="0"/>
              <a:t>0 til 7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sq">
              <a:solidFill>
                <a:schemeClr val="accent1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ydelse'!$F$21:$F$31</c:f>
              <c:numCache>
                <c:formatCode>0.0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</c:numCache>
            </c:numRef>
          </c:xVal>
          <c:yVal>
            <c:numRef>
              <c:f>'COP og ydelse'!$H$21:$H$31</c:f>
              <c:numCache>
                <c:formatCode>0.00</c:formatCode>
                <c:ptCount val="11"/>
                <c:pt idx="0">
                  <c:v>3.5491222899999997</c:v>
                </c:pt>
                <c:pt idx="1">
                  <c:v>3.5979159999999997</c:v>
                </c:pt>
                <c:pt idx="2">
                  <c:v>3.6477094899999996</c:v>
                </c:pt>
                <c:pt idx="3">
                  <c:v>3.6985027599999998</c:v>
                </c:pt>
                <c:pt idx="4">
                  <c:v>3.7502958099999999</c:v>
                </c:pt>
                <c:pt idx="5">
                  <c:v>3.8030886399999999</c:v>
                </c:pt>
                <c:pt idx="6">
                  <c:v>3.8568812499999998</c:v>
                </c:pt>
                <c:pt idx="7">
                  <c:v>3.9116736400000001</c:v>
                </c:pt>
                <c:pt idx="8">
                  <c:v>3.9674658099999993</c:v>
                </c:pt>
                <c:pt idx="9">
                  <c:v>4.0242577599999994</c:v>
                </c:pt>
                <c:pt idx="10">
                  <c:v>4.0820494900000002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9AE-466B-8A7D-080E0EF4E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984136"/>
        <c:axId val="317981512"/>
      </c:scatterChart>
      <c:valAx>
        <c:axId val="317984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1512"/>
        <c:crosses val="autoZero"/>
        <c:crossBetween val="midCat"/>
      </c:valAx>
      <c:valAx>
        <c:axId val="317981512"/>
        <c:scaling>
          <c:orientation val="minMax"/>
          <c:min val="3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798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'COP og ydelse'!$F$17:$F$21</c:f>
              <c:numCache>
                <c:formatCode>0.0</c:formatCode>
                <c:ptCount val="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</c:numCache>
            </c:numRef>
          </c:xVal>
          <c:yVal>
            <c:numRef>
              <c:f>'COP og ydelse'!$J$17:$J$21</c:f>
              <c:numCache>
                <c:formatCode>_ * #,##0_ ;_ * \-#,##0_ ;_ * "-"??_ ;_ @_ </c:formatCode>
                <c:ptCount val="5"/>
                <c:pt idx="0">
                  <c:v>2748.9577624999997</c:v>
                </c:pt>
                <c:pt idx="1">
                  <c:v>2867.0209535999993</c:v>
                </c:pt>
                <c:pt idx="2">
                  <c:v>2988.6309062999999</c:v>
                </c:pt>
                <c:pt idx="3">
                  <c:v>3113.8398871999998</c:v>
                </c:pt>
                <c:pt idx="4">
                  <c:v>3275.4547099999995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CA-4B9E-8A6D-BBA5BCABC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065912"/>
        <c:axId val="528066240"/>
      </c:scatterChart>
      <c:valAx>
        <c:axId val="528065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6240"/>
        <c:crosses val="autoZero"/>
        <c:crossBetween val="midCat"/>
      </c:valAx>
      <c:valAx>
        <c:axId val="52806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280659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11206</xdr:colOff>
      <xdr:row>19</xdr:row>
      <xdr:rowOff>76200</xdr:rowOff>
    </xdr:from>
    <xdr:to>
      <xdr:col>28</xdr:col>
      <xdr:colOff>171451</xdr:colOff>
      <xdr:row>37</xdr:row>
      <xdr:rowOff>13200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11206</xdr:colOff>
      <xdr:row>1</xdr:row>
      <xdr:rowOff>102392</xdr:rowOff>
    </xdr:from>
    <xdr:to>
      <xdr:col>28</xdr:col>
      <xdr:colOff>171450</xdr:colOff>
      <xdr:row>18</xdr:row>
      <xdr:rowOff>31892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11206</xdr:colOff>
      <xdr:row>19</xdr:row>
      <xdr:rowOff>76200</xdr:rowOff>
    </xdr:from>
    <xdr:to>
      <xdr:col>18</xdr:col>
      <xdr:colOff>607978</xdr:colOff>
      <xdr:row>37</xdr:row>
      <xdr:rowOff>13200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11205</xdr:colOff>
      <xdr:row>1</xdr:row>
      <xdr:rowOff>102392</xdr:rowOff>
    </xdr:from>
    <xdr:to>
      <xdr:col>18</xdr:col>
      <xdr:colOff>608934</xdr:colOff>
      <xdr:row>18</xdr:row>
      <xdr:rowOff>31892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442912</xdr:colOff>
      <xdr:row>0</xdr:row>
      <xdr:rowOff>0</xdr:rowOff>
    </xdr:from>
    <xdr:to>
      <xdr:col>23</xdr:col>
      <xdr:colOff>247650</xdr:colOff>
      <xdr:row>26</xdr:row>
      <xdr:rowOff>114300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4B9CF5E-13EB-40EB-8BF9-2396119D5A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376237</xdr:colOff>
      <xdr:row>0</xdr:row>
      <xdr:rowOff>152400</xdr:rowOff>
    </xdr:from>
    <xdr:to>
      <xdr:col>31</xdr:col>
      <xdr:colOff>71437</xdr:colOff>
      <xdr:row>26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8C6C1C5-3B68-4A93-A69A-BBD3C5B39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438150</xdr:colOff>
      <xdr:row>27</xdr:row>
      <xdr:rowOff>28575</xdr:rowOff>
    </xdr:from>
    <xdr:to>
      <xdr:col>23</xdr:col>
      <xdr:colOff>242888</xdr:colOff>
      <xdr:row>53</xdr:row>
      <xdr:rowOff>142875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5A72F958-1846-49BB-90C4-D55B63301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428625</xdr:colOff>
      <xdr:row>54</xdr:row>
      <xdr:rowOff>57150</xdr:rowOff>
    </xdr:from>
    <xdr:to>
      <xdr:col>23</xdr:col>
      <xdr:colOff>233363</xdr:colOff>
      <xdr:row>80</xdr:row>
      <xdr:rowOff>180975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F69E813A-253F-47CC-BF43-B0A91C67E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409575</xdr:colOff>
      <xdr:row>27</xdr:row>
      <xdr:rowOff>28575</xdr:rowOff>
    </xdr:from>
    <xdr:to>
      <xdr:col>31</xdr:col>
      <xdr:colOff>104775</xdr:colOff>
      <xdr:row>52</xdr:row>
      <xdr:rowOff>114300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55196702-3415-43D3-AAE9-43106F5F8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485775</xdr:colOff>
      <xdr:row>54</xdr:row>
      <xdr:rowOff>57150</xdr:rowOff>
    </xdr:from>
    <xdr:to>
      <xdr:col>31</xdr:col>
      <xdr:colOff>180975</xdr:colOff>
      <xdr:row>79</xdr:row>
      <xdr:rowOff>152400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33DBFAFB-9F9D-43DD-AF8C-5DF3E15F55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2:XFD444"/>
  <sheetViews>
    <sheetView showGridLines="0" tabSelected="1" zoomScale="85" zoomScaleNormal="85" workbookViewId="0">
      <selection activeCell="I44" sqref="I44"/>
    </sheetView>
  </sheetViews>
  <sheetFormatPr defaultColWidth="9.140625" defaultRowHeight="15"/>
  <cols>
    <col min="1" max="1" width="9.140625" style="1"/>
    <col min="2" max="2" width="3.7109375" style="12" customWidth="1"/>
    <col min="3" max="3" width="45.7109375" style="1" customWidth="1"/>
    <col min="4" max="4" width="4.42578125" style="17" hidden="1" customWidth="1"/>
    <col min="5" max="5" width="6" style="17" hidden="1" customWidth="1"/>
    <col min="6" max="6" width="9" style="17" hidden="1" customWidth="1"/>
    <col min="7" max="7" width="10.140625" style="17" hidden="1" customWidth="1"/>
    <col min="8" max="8" width="2.85546875" style="18" customWidth="1"/>
    <col min="9" max="9" width="15.7109375" style="16" customWidth="1"/>
    <col min="10" max="10" width="15.7109375" style="1" customWidth="1"/>
    <col min="11" max="11" width="11.42578125" style="1" customWidth="1"/>
    <col min="12" max="12" width="5" style="1" customWidth="1"/>
    <col min="13" max="13" width="9.140625" style="1"/>
    <col min="14" max="14" width="11.42578125" style="1" customWidth="1"/>
    <col min="15" max="15" width="9.140625" style="1"/>
    <col min="16" max="16" width="11.5703125" style="1" bestFit="1" customWidth="1"/>
    <col min="17" max="17" width="9.140625" style="1"/>
    <col min="18" max="18" width="9.140625" style="1" customWidth="1"/>
    <col min="19" max="19" width="9.140625" style="1"/>
    <col min="20" max="20" width="5" style="1" customWidth="1"/>
    <col min="21" max="22" width="9.140625" style="1"/>
    <col min="23" max="29" width="10.7109375" style="1" customWidth="1"/>
    <col min="30" max="30" width="13.28515625" style="1" bestFit="1" customWidth="1"/>
    <col min="31" max="31" width="9.140625" style="1"/>
    <col min="32" max="32" width="13.28515625" style="1" bestFit="1" customWidth="1"/>
    <col min="33" max="38" width="9.140625" style="1"/>
    <col min="39" max="39" width="17.28515625" style="1" bestFit="1" customWidth="1"/>
    <col min="40" max="40" width="12.5703125" style="1" bestFit="1" customWidth="1"/>
    <col min="41" max="41" width="17.28515625" style="1" bestFit="1" customWidth="1"/>
    <col min="42" max="42" width="12.5703125" style="1" customWidth="1"/>
    <col min="43" max="43" width="22.85546875" style="1" bestFit="1" customWidth="1"/>
    <col min="44" max="44" width="22" style="1" bestFit="1" customWidth="1"/>
    <col min="45" max="45" width="9.140625" style="1"/>
    <col min="46" max="46" width="17.140625" style="1" customWidth="1"/>
    <col min="47" max="47" width="9.140625" style="1"/>
    <col min="48" max="48" width="22" style="1" bestFit="1" customWidth="1"/>
    <col min="49" max="50" width="9.140625" style="1"/>
    <col min="51" max="51" width="11.28515625" style="1" bestFit="1" customWidth="1"/>
    <col min="52" max="52" width="16" style="1" bestFit="1" customWidth="1"/>
    <col min="53" max="53" width="13.7109375" style="1" customWidth="1"/>
    <col min="54" max="16384" width="9.140625" style="1"/>
  </cols>
  <sheetData>
    <row r="2" spans="2:20">
      <c r="B2" s="12" t="s">
        <v>187</v>
      </c>
      <c r="C2" s="13"/>
      <c r="D2" s="14"/>
      <c r="E2" s="14"/>
      <c r="F2" s="14"/>
      <c r="G2" s="14"/>
      <c r="H2" s="15"/>
    </row>
    <row r="3" spans="2:20">
      <c r="C3" s="1" t="s">
        <v>31</v>
      </c>
      <c r="K3" s="32">
        <f>B53+1</f>
        <v>36</v>
      </c>
      <c r="T3" s="32">
        <f>K58+1</f>
        <v>54</v>
      </c>
    </row>
    <row r="4" spans="2:20">
      <c r="C4" s="1" t="s">
        <v>188</v>
      </c>
    </row>
    <row r="5" spans="2:20">
      <c r="I5" s="101" t="s">
        <v>49</v>
      </c>
      <c r="J5" s="102"/>
    </row>
    <row r="6" spans="2:20">
      <c r="B6" s="12" t="s">
        <v>48</v>
      </c>
      <c r="D6" s="1"/>
      <c r="E6" s="1"/>
      <c r="F6" s="1"/>
      <c r="G6" s="1"/>
      <c r="H6" s="1"/>
      <c r="I6" s="1"/>
    </row>
    <row r="7" spans="2:20">
      <c r="B7" s="19">
        <v>1</v>
      </c>
      <c r="C7" s="103" t="s">
        <v>191</v>
      </c>
      <c r="D7" s="104"/>
      <c r="E7" s="104"/>
      <c r="F7" s="104"/>
      <c r="G7" s="104"/>
      <c r="H7" s="104"/>
      <c r="I7" s="104"/>
      <c r="J7" s="105"/>
    </row>
    <row r="8" spans="2:20">
      <c r="B8" s="1"/>
      <c r="D8" s="1"/>
      <c r="E8" s="1"/>
      <c r="F8" s="1"/>
      <c r="G8" s="1"/>
      <c r="H8" s="1"/>
      <c r="I8" s="1"/>
    </row>
    <row r="9" spans="2:20">
      <c r="B9" s="12" t="s">
        <v>3</v>
      </c>
    </row>
    <row r="10" spans="2:20">
      <c r="B10" s="19">
        <f>B7+1</f>
        <v>2</v>
      </c>
      <c r="C10" s="1" t="s">
        <v>0</v>
      </c>
      <c r="D10" s="17">
        <v>0</v>
      </c>
      <c r="E10" s="17">
        <v>1000</v>
      </c>
      <c r="F10" s="17">
        <v>1000000</v>
      </c>
      <c r="G10" s="17">
        <v>10000000</v>
      </c>
      <c r="H10" s="18">
        <f>IF(AND(ISNUMBER(I10),E10&lt;=I10,I10&lt;=F10),1,IF(AND(ISNUMBER(I10),D10&lt;=I10,I10&lt;=G10),0,-1))</f>
        <v>1</v>
      </c>
      <c r="I10" s="179">
        <v>20000</v>
      </c>
      <c r="J10" s="183" t="s">
        <v>4</v>
      </c>
    </row>
    <row r="11" spans="2:20">
      <c r="B11" s="19">
        <f>B10+1</f>
        <v>3</v>
      </c>
      <c r="C11" s="1" t="s">
        <v>5</v>
      </c>
      <c r="D11" s="17">
        <v>0</v>
      </c>
      <c r="E11" s="17">
        <v>0.2</v>
      </c>
      <c r="F11" s="17">
        <v>0.8</v>
      </c>
      <c r="G11" s="17">
        <v>1</v>
      </c>
      <c r="H11" s="18">
        <f>IF(AND(ISNUMBER(I11),E11&lt;=I11,I11&lt;=F11),1,IF(AND(ISNUMBER(I11),D11&lt;=I11,I11&lt;=G11),0,-1))</f>
        <v>1</v>
      </c>
      <c r="I11" s="182">
        <v>0.6</v>
      </c>
      <c r="J11" s="183" t="s">
        <v>6</v>
      </c>
    </row>
    <row r="12" spans="2:20">
      <c r="B12" s="19">
        <f t="shared" ref="B12:B13" si="0">B11+1</f>
        <v>4</v>
      </c>
      <c r="C12" s="1" t="s">
        <v>51</v>
      </c>
      <c r="D12" s="17">
        <v>0</v>
      </c>
      <c r="E12" s="17">
        <v>20</v>
      </c>
      <c r="F12" s="17">
        <v>50</v>
      </c>
      <c r="G12" s="17">
        <v>100</v>
      </c>
      <c r="H12" s="18">
        <f>IF(AND(ISNUMBER(I12),E12&lt;=I12,I12&lt;=F12),1,IF(AND(ISNUMBER(I12),D12&lt;=I12,I12&lt;=G12),0,-1))</f>
        <v>1</v>
      </c>
      <c r="I12" s="179">
        <v>40</v>
      </c>
      <c r="J12" s="183" t="s">
        <v>54</v>
      </c>
    </row>
    <row r="13" spans="2:20">
      <c r="B13" s="19">
        <f t="shared" si="0"/>
        <v>5</v>
      </c>
      <c r="C13" s="1" t="s">
        <v>52</v>
      </c>
      <c r="D13" s="33">
        <f>I12</f>
        <v>40</v>
      </c>
      <c r="E13" s="33">
        <f>D13+10</f>
        <v>50</v>
      </c>
      <c r="F13" s="17">
        <v>80</v>
      </c>
      <c r="G13" s="17">
        <v>100</v>
      </c>
      <c r="H13" s="18">
        <f>IF(AND(ISNUMBER(I13),E13&lt;=I13,I13&lt;=F13),1,IF(AND(ISNUMBER(I13),D13&lt;=I13,I13&lt;=G13),0,-1))</f>
        <v>1</v>
      </c>
      <c r="I13" s="179">
        <v>70</v>
      </c>
      <c r="J13" s="183" t="s">
        <v>54</v>
      </c>
    </row>
    <row r="14" spans="2:20">
      <c r="I14" s="184"/>
      <c r="J14" s="183"/>
    </row>
    <row r="15" spans="2:20">
      <c r="B15" s="12" t="s">
        <v>20</v>
      </c>
      <c r="I15" s="185"/>
      <c r="J15" s="185"/>
    </row>
    <row r="16" spans="2:20">
      <c r="B16" s="19">
        <f>B13+1</f>
        <v>6</v>
      </c>
      <c r="C16" s="1" t="s">
        <v>172</v>
      </c>
      <c r="D16" s="17">
        <v>0</v>
      </c>
      <c r="E16" s="17">
        <v>0</v>
      </c>
      <c r="F16" s="17">
        <v>100000</v>
      </c>
      <c r="G16" s="17">
        <v>1000000</v>
      </c>
      <c r="H16" s="18">
        <f>IF(AND(ISNUMBER(I16),E16&lt;=I16,I16&lt;=F16),1,IF(AND(ISNUMBER(I16),D16&lt;=I16,I16&lt;=G16),0,-1))</f>
        <v>1</v>
      </c>
      <c r="I16" s="179">
        <v>8500</v>
      </c>
      <c r="J16" s="183" t="s">
        <v>7</v>
      </c>
    </row>
    <row r="17" spans="2:20">
      <c r="B17" s="19">
        <f>B16+1</f>
        <v>7</v>
      </c>
      <c r="C17" s="1" t="s">
        <v>162</v>
      </c>
      <c r="D17" s="17">
        <v>0</v>
      </c>
      <c r="E17" s="17">
        <v>5</v>
      </c>
      <c r="F17" s="17">
        <v>10</v>
      </c>
      <c r="G17" s="17">
        <v>1000000</v>
      </c>
      <c r="H17" s="18">
        <f>IF(AND(ISNUMBER(I17),E17&lt;=I17,I17&lt;=F17),1,IF(AND(ISNUMBER(I17),D17&lt;=I17,I17&lt;=G17),0,-1))</f>
        <v>1</v>
      </c>
      <c r="I17" s="179">
        <v>5</v>
      </c>
      <c r="J17" s="183" t="s">
        <v>34</v>
      </c>
    </row>
    <row r="18" spans="2:20">
      <c r="I18" s="186"/>
      <c r="J18" s="183"/>
    </row>
    <row r="19" spans="2:20">
      <c r="B19" s="12" t="s">
        <v>21</v>
      </c>
      <c r="I19" s="184"/>
      <c r="J19" s="183"/>
    </row>
    <row r="20" spans="2:20">
      <c r="B20" s="19">
        <f>B17+1</f>
        <v>8</v>
      </c>
      <c r="C20" s="1" t="s">
        <v>19</v>
      </c>
      <c r="H20" s="18">
        <f>IF(ISBLANK(I20),-1,IF(ISTEXT(I20),1,0))</f>
        <v>1</v>
      </c>
      <c r="I20" s="187" t="s">
        <v>197</v>
      </c>
      <c r="J20" s="187"/>
    </row>
    <row r="21" spans="2:20">
      <c r="B21" s="19">
        <f>B20+1</f>
        <v>9</v>
      </c>
      <c r="C21" s="1" t="s">
        <v>17</v>
      </c>
      <c r="D21" s="17">
        <v>0</v>
      </c>
      <c r="E21" s="17">
        <v>0.1</v>
      </c>
      <c r="F21" s="17">
        <v>100</v>
      </c>
      <c r="G21" s="17">
        <v>1000000</v>
      </c>
      <c r="H21" s="18">
        <f>IF(AND(ISNUMBER(I21),E21&lt;=I21,I21&lt;=F21),1,IF(AND(ISNUMBER(I21),D21&lt;=I21,I21&lt;=G21),0,-1))</f>
        <v>1</v>
      </c>
      <c r="I21" s="177">
        <v>3</v>
      </c>
      <c r="J21" s="183" t="s">
        <v>8</v>
      </c>
      <c r="K21" s="32">
        <f>K3+1</f>
        <v>37</v>
      </c>
      <c r="T21" s="32">
        <f>T3+1</f>
        <v>55</v>
      </c>
    </row>
    <row r="22" spans="2:20">
      <c r="B22" s="19">
        <f t="shared" ref="B22:B23" si="1">B21+1</f>
        <v>10</v>
      </c>
      <c r="C22" s="1" t="s">
        <v>16</v>
      </c>
      <c r="D22" s="17">
        <v>0</v>
      </c>
      <c r="E22" s="17">
        <v>0.1</v>
      </c>
      <c r="F22" s="17">
        <v>1</v>
      </c>
      <c r="G22" s="17">
        <v>1</v>
      </c>
      <c r="H22" s="18">
        <f>IF(AND(ISNUMBER(I22),E22&lt;=I22,I22&lt;=F22),1,IF(AND(ISNUMBER(I22),D22&lt;=I22,I22&lt;=G22),0,-1))</f>
        <v>0</v>
      </c>
      <c r="I22" s="182">
        <v>0</v>
      </c>
      <c r="J22" s="183" t="s">
        <v>6</v>
      </c>
    </row>
    <row r="23" spans="2:20">
      <c r="B23" s="19">
        <f t="shared" si="1"/>
        <v>11</v>
      </c>
      <c r="C23" s="1" t="s">
        <v>18</v>
      </c>
      <c r="D23" s="17">
        <v>0</v>
      </c>
      <c r="E23" s="17">
        <v>0</v>
      </c>
      <c r="F23" s="17">
        <v>1000</v>
      </c>
      <c r="G23" s="17">
        <v>1000000</v>
      </c>
      <c r="H23" s="18">
        <f>IF(AND(ISNUMBER(I23),E23&lt;=I23,I23&lt;=F23),1,IF(AND(ISNUMBER(I23),D23&lt;=I23,I23&lt;=G23),0,-1))</f>
        <v>1</v>
      </c>
      <c r="I23" s="179">
        <v>350</v>
      </c>
      <c r="J23" s="183" t="s">
        <v>34</v>
      </c>
    </row>
    <row r="24" spans="2:20">
      <c r="I24" s="186"/>
      <c r="J24" s="183"/>
    </row>
    <row r="25" spans="2:20">
      <c r="B25" s="12" t="s">
        <v>22</v>
      </c>
      <c r="I25" s="186"/>
      <c r="J25" s="183"/>
      <c r="K25" s="49"/>
    </row>
    <row r="26" spans="2:20">
      <c r="B26" s="19">
        <f>B23+1</f>
        <v>12</v>
      </c>
      <c r="C26" s="1" t="s">
        <v>19</v>
      </c>
      <c r="H26" s="18">
        <f>IF(ISBLANK(I26),-1,IF(ISTEXT(I26),1,0))</f>
        <v>1</v>
      </c>
      <c r="I26" s="187" t="s">
        <v>198</v>
      </c>
      <c r="J26" s="187"/>
      <c r="K26" s="32"/>
    </row>
    <row r="27" spans="2:20">
      <c r="B27" s="19">
        <f>B26+1</f>
        <v>13</v>
      </c>
      <c r="C27" s="1" t="s">
        <v>17</v>
      </c>
      <c r="D27" s="17">
        <v>0</v>
      </c>
      <c r="E27" s="17">
        <v>0.1</v>
      </c>
      <c r="F27" s="17">
        <v>100</v>
      </c>
      <c r="G27" s="17">
        <v>1000000</v>
      </c>
      <c r="H27" s="18">
        <f>IF(AND(ISNUMBER(I27),E27&lt;=I27,I27&lt;=F27),1,IF(AND(ISNUMBER(I27),D27&lt;=I27,I27&lt;=G27),0,-1))</f>
        <v>1</v>
      </c>
      <c r="I27" s="177">
        <v>10</v>
      </c>
      <c r="J27" s="183" t="s">
        <v>8</v>
      </c>
      <c r="K27" s="32"/>
    </row>
    <row r="28" spans="2:20">
      <c r="B28" s="19">
        <f t="shared" ref="B28:B29" si="2">B27+1</f>
        <v>14</v>
      </c>
      <c r="C28" s="1" t="s">
        <v>16</v>
      </c>
      <c r="D28" s="17">
        <v>0</v>
      </c>
      <c r="E28" s="17">
        <v>0.1</v>
      </c>
      <c r="F28" s="17">
        <v>1</v>
      </c>
      <c r="G28" s="17">
        <v>1</v>
      </c>
      <c r="H28" s="18">
        <f>IF(AND(ISNUMBER(I28),E28&lt;=I28,I28&lt;=F28),1,IF(AND(ISNUMBER(I28),D28&lt;=I28,I28&lt;=G28),0,-1))</f>
        <v>1</v>
      </c>
      <c r="I28" s="182">
        <v>1</v>
      </c>
      <c r="J28" s="183" t="s">
        <v>6</v>
      </c>
      <c r="K28" s="32"/>
    </row>
    <row r="29" spans="2:20">
      <c r="B29" s="19">
        <f t="shared" si="2"/>
        <v>15</v>
      </c>
      <c r="C29" s="1" t="s">
        <v>18</v>
      </c>
      <c r="D29" s="17">
        <f>I23</f>
        <v>350</v>
      </c>
      <c r="E29" s="17">
        <f>D29</f>
        <v>350</v>
      </c>
      <c r="F29" s="17">
        <v>2000</v>
      </c>
      <c r="G29" s="17">
        <v>1000000</v>
      </c>
      <c r="H29" s="18">
        <f>IF(AND(ISNUMBER(I29),E29&lt;=I29,I29&lt;=F29),1,IF(AND(ISNUMBER(I29),D29&lt;=I29,I29&lt;=G29),0,-1))</f>
        <v>1</v>
      </c>
      <c r="I29" s="179">
        <v>405</v>
      </c>
      <c r="J29" s="183" t="s">
        <v>34</v>
      </c>
      <c r="K29" s="32"/>
    </row>
    <row r="30" spans="2:20">
      <c r="I30" s="186"/>
      <c r="J30" s="183"/>
      <c r="K30" s="32"/>
    </row>
    <row r="31" spans="2:20">
      <c r="B31" s="12" t="s">
        <v>15</v>
      </c>
      <c r="I31" s="186"/>
      <c r="J31" s="183"/>
      <c r="K31" s="32"/>
    </row>
    <row r="32" spans="2:20">
      <c r="B32" s="19">
        <f>B29+1</f>
        <v>16</v>
      </c>
      <c r="C32" s="1" t="s">
        <v>19</v>
      </c>
      <c r="H32" s="18">
        <f>IF(ISBLANK(I32),-1,IF(ISTEXT(I32),1,0))</f>
        <v>1</v>
      </c>
      <c r="I32" s="188" t="s">
        <v>199</v>
      </c>
      <c r="J32" s="188"/>
      <c r="K32" s="32"/>
    </row>
    <row r="33" spans="2:29">
      <c r="B33" s="19">
        <f>B32+1</f>
        <v>17</v>
      </c>
      <c r="C33" s="1" t="s">
        <v>18</v>
      </c>
      <c r="D33" s="17">
        <f>I29</f>
        <v>405</v>
      </c>
      <c r="E33" s="17">
        <f>D33</f>
        <v>405</v>
      </c>
      <c r="F33" s="17">
        <v>5000</v>
      </c>
      <c r="G33" s="17">
        <v>1000000</v>
      </c>
      <c r="H33" s="18">
        <f>IF(AND(ISNUMBER(I33),E33&lt;=I33,I33&lt;=F33),1,IF(AND(ISNUMBER(I33),D33&lt;=I33,I33&lt;=G33),0,-1))</f>
        <v>1</v>
      </c>
      <c r="I33" s="179">
        <v>450</v>
      </c>
      <c r="J33" s="183" t="s">
        <v>34</v>
      </c>
      <c r="K33" s="32"/>
    </row>
    <row r="34" spans="2:29">
      <c r="I34" s="20"/>
      <c r="K34" s="32"/>
    </row>
    <row r="35" spans="2:29">
      <c r="B35" s="12" t="s">
        <v>10</v>
      </c>
      <c r="I35" s="110" t="s">
        <v>163</v>
      </c>
    </row>
    <row r="36" spans="2:29">
      <c r="B36" s="19">
        <f>B33+1</f>
        <v>18</v>
      </c>
      <c r="C36" s="1" t="s">
        <v>83</v>
      </c>
      <c r="I36" s="177" t="s">
        <v>85</v>
      </c>
    </row>
    <row r="37" spans="2:29">
      <c r="B37" s="19">
        <f>B36+1</f>
        <v>19</v>
      </c>
      <c r="C37" s="1" t="s">
        <v>78</v>
      </c>
      <c r="I37" s="177" t="s">
        <v>81</v>
      </c>
    </row>
    <row r="38" spans="2:29" ht="15.75" thickBot="1">
      <c r="B38" s="19">
        <f>B37+1</f>
        <v>20</v>
      </c>
      <c r="C38" s="1" t="s">
        <v>186</v>
      </c>
      <c r="I38" s="178">
        <v>3.5</v>
      </c>
    </row>
    <row r="39" spans="2:29">
      <c r="B39" s="19">
        <f>B38+1</f>
        <v>21</v>
      </c>
      <c r="C39" s="1" t="s">
        <v>57</v>
      </c>
      <c r="D39" s="17">
        <v>0</v>
      </c>
      <c r="E39" s="17">
        <v>4</v>
      </c>
      <c r="F39" s="33">
        <f>I12</f>
        <v>40</v>
      </c>
      <c r="G39" s="33">
        <f>F39+10</f>
        <v>50</v>
      </c>
      <c r="H39" s="18">
        <f t="shared" ref="H39:H40" si="3">IF(AND(ISNUMBER(I39),E39&lt;=I39,I39&lt;=F39),1,IF(AND(ISNUMBER(I39),D39&lt;=I39,I39&lt;=G39),0,-1))</f>
        <v>1</v>
      </c>
      <c r="I39" s="179">
        <v>9</v>
      </c>
      <c r="J39" s="1" t="s">
        <v>54</v>
      </c>
      <c r="L39" s="137" t="s">
        <v>193</v>
      </c>
      <c r="M39" s="138"/>
      <c r="N39" s="138"/>
      <c r="O39" s="138"/>
      <c r="P39" s="138"/>
      <c r="Q39" s="138"/>
      <c r="R39" s="138"/>
      <c r="S39" s="139"/>
      <c r="T39" s="13"/>
      <c r="U39" s="137" t="s">
        <v>194</v>
      </c>
      <c r="V39" s="138"/>
      <c r="W39" s="138"/>
      <c r="X39" s="138"/>
      <c r="Y39" s="138"/>
      <c r="Z39" s="138"/>
      <c r="AA39" s="138"/>
      <c r="AB39" s="138"/>
      <c r="AC39" s="139"/>
    </row>
    <row r="40" spans="2:29">
      <c r="B40" s="19">
        <f t="shared" ref="B40" si="4">B39+1</f>
        <v>22</v>
      </c>
      <c r="C40" s="1" t="s">
        <v>58</v>
      </c>
      <c r="D40" s="17">
        <v>0</v>
      </c>
      <c r="E40" s="17">
        <v>2</v>
      </c>
      <c r="F40" s="33">
        <f>G40-2</f>
        <v>7</v>
      </c>
      <c r="G40" s="33">
        <f>I39</f>
        <v>9</v>
      </c>
      <c r="H40" s="18">
        <f t="shared" si="3"/>
        <v>1</v>
      </c>
      <c r="I40" s="179">
        <v>2</v>
      </c>
      <c r="J40" s="1" t="s">
        <v>54</v>
      </c>
      <c r="L40" s="140"/>
      <c r="M40" s="141"/>
      <c r="N40" s="141"/>
      <c r="O40" s="141"/>
      <c r="P40" s="141"/>
      <c r="Q40" s="141"/>
      <c r="R40" s="141"/>
      <c r="S40" s="142"/>
      <c r="T40" s="13"/>
      <c r="U40" s="140"/>
      <c r="V40" s="141"/>
      <c r="W40" s="141"/>
      <c r="X40" s="141"/>
      <c r="Y40" s="141"/>
      <c r="Z40" s="141"/>
      <c r="AA40" s="141"/>
      <c r="AB40" s="141"/>
      <c r="AC40" s="142"/>
    </row>
    <row r="41" spans="2:29" ht="15" customHeight="1">
      <c r="B41" s="50">
        <f>B40+1</f>
        <v>23</v>
      </c>
      <c r="C41" s="51" t="s">
        <v>53</v>
      </c>
      <c r="D41" s="52">
        <v>0</v>
      </c>
      <c r="E41" s="52">
        <v>0.2</v>
      </c>
      <c r="F41" s="52">
        <v>0.6</v>
      </c>
      <c r="G41" s="52">
        <v>1</v>
      </c>
      <c r="H41" s="53">
        <f>IF(AND(ISNUMBER(I41),E41&lt;=I41,I41&lt;=F41),1,IF(AND(ISNUMBER(I41),D41&lt;=I41,I41&lt;=G41),0,-1))</f>
        <v>1</v>
      </c>
      <c r="I41" s="180">
        <v>0.55000000000000004</v>
      </c>
      <c r="J41" s="51" t="s">
        <v>6</v>
      </c>
      <c r="K41" s="32">
        <f>K21+1</f>
        <v>38</v>
      </c>
      <c r="L41" s="157" t="s">
        <v>47</v>
      </c>
      <c r="M41" s="158"/>
      <c r="N41" s="158"/>
      <c r="O41" s="158"/>
      <c r="P41" s="159">
        <f>IF(I35="Ja",AP70,0)</f>
        <v>3.8569755707418398</v>
      </c>
      <c r="Q41" s="158" t="s">
        <v>6</v>
      </c>
      <c r="R41" s="158"/>
      <c r="S41" s="160"/>
      <c r="T41" s="13"/>
      <c r="U41" s="148"/>
      <c r="V41" s="149"/>
      <c r="W41" s="98" t="s">
        <v>29</v>
      </c>
      <c r="X41" s="99"/>
      <c r="Y41" s="98" t="s">
        <v>44</v>
      </c>
      <c r="Z41" s="99"/>
      <c r="AA41" s="98" t="s">
        <v>45</v>
      </c>
      <c r="AB41" s="99"/>
      <c r="AC41" s="150" t="s">
        <v>192</v>
      </c>
    </row>
    <row r="42" spans="2:29">
      <c r="B42" s="50">
        <f>B41+1</f>
        <v>24</v>
      </c>
      <c r="C42" s="1" t="s">
        <v>23</v>
      </c>
      <c r="D42" s="17">
        <v>0</v>
      </c>
      <c r="E42" s="17">
        <v>3</v>
      </c>
      <c r="F42" s="17">
        <v>10</v>
      </c>
      <c r="G42" s="17">
        <v>1000000</v>
      </c>
      <c r="H42" s="18">
        <f>IF(AND(ISNUMBER(I42),E42&lt;=I42,I42&lt;=F42),1,IF(AND(ISNUMBER(I42),D42&lt;=I42,I42&lt;=G42),0,-1))</f>
        <v>1</v>
      </c>
      <c r="I42" s="177">
        <v>6</v>
      </c>
      <c r="J42" s="1" t="s">
        <v>40</v>
      </c>
      <c r="K42" s="32">
        <f t="shared" ref="K42:K48" si="5">K41+1</f>
        <v>39</v>
      </c>
      <c r="L42" s="115" t="s">
        <v>118</v>
      </c>
      <c r="M42" s="116"/>
      <c r="N42" s="116"/>
      <c r="O42" s="116"/>
      <c r="P42" s="117">
        <f>IF(I35="Ja",$I$45/P41+$I$46+(P41-1)/P41*($I$47-$I$48*$I$49),0)</f>
        <v>196.48935277424221</v>
      </c>
      <c r="Q42" s="116" t="s">
        <v>34</v>
      </c>
      <c r="R42" s="116"/>
      <c r="S42" s="118"/>
      <c r="T42" s="13"/>
      <c r="U42" s="113"/>
      <c r="V42" s="38"/>
      <c r="W42" s="151" t="s">
        <v>28</v>
      </c>
      <c r="X42" s="152" t="s">
        <v>28</v>
      </c>
      <c r="Y42" s="151" t="s">
        <v>4</v>
      </c>
      <c r="Z42" s="152" t="s">
        <v>4</v>
      </c>
      <c r="AA42" s="151" t="s">
        <v>6</v>
      </c>
      <c r="AB42" s="152" t="s">
        <v>6</v>
      </c>
      <c r="AC42" s="143"/>
    </row>
    <row r="43" spans="2:29">
      <c r="B43" s="50">
        <f>B42+1</f>
        <v>25</v>
      </c>
      <c r="C43" s="1" t="s">
        <v>111</v>
      </c>
      <c r="D43" s="17">
        <v>0</v>
      </c>
      <c r="E43" s="17">
        <v>0.1</v>
      </c>
      <c r="F43" s="17">
        <v>100</v>
      </c>
      <c r="G43" s="17">
        <v>1000000</v>
      </c>
      <c r="H43" s="18">
        <f t="shared" ref="H43:H44" si="6">IF(AND(ISNUMBER(I43),E43&lt;=I43,I43&lt;=F43),1,IF(AND(ISNUMBER(I43),D43&lt;=I43,I43&lt;=G43),0,-1))</f>
        <v>1</v>
      </c>
      <c r="I43" s="177">
        <v>2</v>
      </c>
      <c r="J43" s="1" t="s">
        <v>8</v>
      </c>
      <c r="K43" s="32">
        <f t="shared" si="5"/>
        <v>40</v>
      </c>
      <c r="L43" s="119" t="s">
        <v>37</v>
      </c>
      <c r="M43" s="24"/>
      <c r="N43" s="24"/>
      <c r="O43" s="24"/>
      <c r="P43" s="120">
        <f>IF(I35="Ja",IF(I43&gt;0,(AF70+AI70+AK70)/I43,0),0)</f>
        <v>5802.0289296095852</v>
      </c>
      <c r="Q43" s="24" t="s">
        <v>28</v>
      </c>
      <c r="R43" s="24"/>
      <c r="S43" s="121"/>
      <c r="T43" s="32">
        <f>T21+1</f>
        <v>56</v>
      </c>
      <c r="U43" s="144" t="s">
        <v>41</v>
      </c>
      <c r="V43" s="21"/>
      <c r="W43" s="22" t="s">
        <v>42</v>
      </c>
      <c r="X43" s="23" t="s">
        <v>43</v>
      </c>
      <c r="Y43" s="22" t="s">
        <v>42</v>
      </c>
      <c r="Z43" s="23" t="s">
        <v>43</v>
      </c>
      <c r="AA43" s="22" t="s">
        <v>42</v>
      </c>
      <c r="AB43" s="23" t="s">
        <v>169</v>
      </c>
      <c r="AC43" s="156" t="s">
        <v>35</v>
      </c>
    </row>
    <row r="44" spans="2:29">
      <c r="B44" s="19">
        <f>B43+1</f>
        <v>26</v>
      </c>
      <c r="C44" s="1" t="s">
        <v>16</v>
      </c>
      <c r="D44" s="17">
        <v>0</v>
      </c>
      <c r="E44" s="17">
        <v>0.1</v>
      </c>
      <c r="F44" s="17">
        <v>1</v>
      </c>
      <c r="G44" s="17">
        <v>1</v>
      </c>
      <c r="H44" s="18">
        <f t="shared" si="6"/>
        <v>1</v>
      </c>
      <c r="I44" s="180">
        <v>1</v>
      </c>
      <c r="J44" s="1" t="s">
        <v>6</v>
      </c>
      <c r="K44" s="32">
        <f t="shared" si="5"/>
        <v>41</v>
      </c>
      <c r="L44" s="119" t="s">
        <v>72</v>
      </c>
      <c r="M44" s="24"/>
      <c r="N44" s="24"/>
      <c r="O44" s="24"/>
      <c r="P44" s="122">
        <f>IF(I35="Ja",I43*I42*1000000,0)</f>
        <v>12000000</v>
      </c>
      <c r="Q44" s="24" t="s">
        <v>25</v>
      </c>
      <c r="R44" s="24"/>
      <c r="S44" s="121"/>
      <c r="U44" s="119" t="str">
        <f>IF(AND(Y44&lt;1,Z44&lt;1),"-",B15)</f>
        <v>Solvarmeanlæg</v>
      </c>
      <c r="V44" s="24"/>
      <c r="W44" s="25" t="s">
        <v>6</v>
      </c>
      <c r="X44" s="26" t="s">
        <v>6</v>
      </c>
      <c r="Y44" s="41">
        <f>S70+U70</f>
        <v>4106.4609330240673</v>
      </c>
      <c r="Z44" s="42">
        <f>AE70+AG70</f>
        <v>3933.9971743279921</v>
      </c>
      <c r="AA44" s="27">
        <f>Y44/Y$49</f>
        <v>0.20532304665120332</v>
      </c>
      <c r="AB44" s="28">
        <f>Z44/Z$49</f>
        <v>0.19669985871639972</v>
      </c>
      <c r="AC44" s="173">
        <f>IF(U44="-",0,I17)</f>
        <v>5</v>
      </c>
    </row>
    <row r="45" spans="2:29">
      <c r="B45" s="19">
        <f t="shared" ref="B45:B46" si="7">B44+1</f>
        <v>27</v>
      </c>
      <c r="C45" s="1" t="s">
        <v>190</v>
      </c>
      <c r="D45" s="17">
        <v>0</v>
      </c>
      <c r="E45" s="17">
        <v>200</v>
      </c>
      <c r="F45" s="17">
        <v>1100</v>
      </c>
      <c r="G45" s="17">
        <v>1000000</v>
      </c>
      <c r="H45" s="18">
        <f>IF(AND(ISNUMBER(I45),E45&lt;=I45,I45&lt;=F45),1,IF(AND(ISNUMBER(I45),D45&lt;=I45,I45&lt;=G45),0,-1))</f>
        <v>1</v>
      </c>
      <c r="I45" s="179">
        <v>700</v>
      </c>
      <c r="J45" s="1" t="s">
        <v>75</v>
      </c>
      <c r="K45" s="32">
        <f t="shared" si="5"/>
        <v>42</v>
      </c>
      <c r="L45" s="119" t="s">
        <v>70</v>
      </c>
      <c r="M45" s="24"/>
      <c r="N45" s="24"/>
      <c r="O45" s="24"/>
      <c r="P45" s="123">
        <f>IF(I35="Ja",(AF70+AI70+AK70)/P41*(P41-1),0)</f>
        <v>8595.4679300412481</v>
      </c>
      <c r="Q45" s="24" t="s">
        <v>76</v>
      </c>
      <c r="R45" s="24"/>
      <c r="S45" s="121"/>
      <c r="U45" s="119" t="str">
        <f>B35</f>
        <v>Varmepumpe</v>
      </c>
      <c r="V45" s="24"/>
      <c r="W45" s="41">
        <f>Y45/$I43</f>
        <v>0</v>
      </c>
      <c r="X45" s="42">
        <f>Z45/$I43</f>
        <v>5802.0289296095852</v>
      </c>
      <c r="Y45" s="41">
        <v>0</v>
      </c>
      <c r="Z45" s="42">
        <f>I43*P43</f>
        <v>11604.05785921917</v>
      </c>
      <c r="AA45" s="27">
        <f>Y45/Y$49</f>
        <v>0</v>
      </c>
      <c r="AB45" s="28">
        <f>Z45/Z$49</f>
        <v>0.58020289296095884</v>
      </c>
      <c r="AC45" s="173">
        <f>IF(U45="-",0,P42)</f>
        <v>196.48935277424221</v>
      </c>
    </row>
    <row r="46" spans="2:29">
      <c r="B46" s="19">
        <f t="shared" si="7"/>
        <v>28</v>
      </c>
      <c r="C46" s="1" t="s">
        <v>30</v>
      </c>
      <c r="D46" s="17">
        <v>0</v>
      </c>
      <c r="E46" s="17">
        <v>5</v>
      </c>
      <c r="F46" s="17">
        <v>30</v>
      </c>
      <c r="G46" s="17">
        <v>1000000</v>
      </c>
      <c r="H46" s="18">
        <f>IF(AND(ISNUMBER(I46),E46&lt;=I46,I46&lt;=F46),1,IF(AND(ISNUMBER(I46),D46&lt;=I46,I46&lt;=G46),0,-1))</f>
        <v>1</v>
      </c>
      <c r="I46" s="179">
        <v>15</v>
      </c>
      <c r="J46" s="1" t="s">
        <v>34</v>
      </c>
      <c r="K46" s="32">
        <f t="shared" si="5"/>
        <v>43</v>
      </c>
      <c r="L46" s="119" t="s">
        <v>71</v>
      </c>
      <c r="M46" s="24"/>
      <c r="N46" s="24"/>
      <c r="O46" s="24"/>
      <c r="P46" s="123">
        <f>P45*I53</f>
        <v>3008413.7755144369</v>
      </c>
      <c r="Q46" s="24" t="s">
        <v>25</v>
      </c>
      <c r="R46" s="24"/>
      <c r="S46" s="121"/>
      <c r="U46" s="119" t="str">
        <f>IF(AND(Y46&lt;1,Z46&lt;1),"-",I20)</f>
        <v>-</v>
      </c>
      <c r="V46" s="24"/>
      <c r="W46" s="41">
        <f>Y46/$I21</f>
        <v>0</v>
      </c>
      <c r="X46" s="42">
        <f>Z46/$I21</f>
        <v>0</v>
      </c>
      <c r="Y46" s="41">
        <f>V70</f>
        <v>0</v>
      </c>
      <c r="Z46" s="42">
        <f>AH70</f>
        <v>0</v>
      </c>
      <c r="AA46" s="27">
        <f>Y46/Y$49</f>
        <v>0</v>
      </c>
      <c r="AB46" s="28">
        <f>Z46/Z$49</f>
        <v>0</v>
      </c>
      <c r="AC46" s="173">
        <f>IF(U46="-",0,I23)</f>
        <v>0</v>
      </c>
    </row>
    <row r="47" spans="2:29">
      <c r="B47" s="50">
        <f t="shared" ref="B47:B52" si="8">B46+1</f>
        <v>29</v>
      </c>
      <c r="C47" s="1" t="s">
        <v>62</v>
      </c>
      <c r="D47" s="17">
        <v>0</v>
      </c>
      <c r="E47" s="17">
        <v>0</v>
      </c>
      <c r="F47" s="17">
        <v>500</v>
      </c>
      <c r="G47" s="17">
        <v>1000000</v>
      </c>
      <c r="H47" s="18">
        <f>IF(AND(ISNUMBER(I47),E47&lt;=I47,I47&lt;=F47),1,IF(AND(ISNUMBER(I47),D47&lt;=I47,I47&lt;=G47),0,-1))</f>
        <v>1</v>
      </c>
      <c r="I47" s="179">
        <v>0</v>
      </c>
      <c r="J47" s="1" t="s">
        <v>33</v>
      </c>
      <c r="K47" s="32">
        <f t="shared" si="5"/>
        <v>44</v>
      </c>
      <c r="L47" s="119" t="s">
        <v>73</v>
      </c>
      <c r="M47" s="24"/>
      <c r="N47" s="24"/>
      <c r="O47" s="24"/>
      <c r="P47" s="123">
        <f>P44-P46</f>
        <v>8991586.2244855631</v>
      </c>
      <c r="Q47" s="24" t="s">
        <v>25</v>
      </c>
      <c r="R47" s="24"/>
      <c r="S47" s="121"/>
      <c r="U47" s="119" t="str">
        <f>IF(AND(Y47&lt;1,Z47&lt;1),"-",I26)</f>
        <v>Gaskedel</v>
      </c>
      <c r="V47" s="24"/>
      <c r="W47" s="41">
        <f>Y47/$I27</f>
        <v>1589.3539066975936</v>
      </c>
      <c r="X47" s="42">
        <f>Z47/$I27</f>
        <v>446.19449664528247</v>
      </c>
      <c r="Y47" s="41">
        <f>X70</f>
        <v>15893.539066975936</v>
      </c>
      <c r="Z47" s="42">
        <f>AJ70</f>
        <v>4461.9449664528247</v>
      </c>
      <c r="AA47" s="27">
        <f>Y47/Y$49</f>
        <v>0.79467695334879662</v>
      </c>
      <c r="AB47" s="28">
        <f>Z47/Z$49</f>
        <v>0.22309724832264136</v>
      </c>
      <c r="AC47" s="173">
        <f>IF(U47="-",0,I29)</f>
        <v>405</v>
      </c>
    </row>
    <row r="48" spans="2:29">
      <c r="B48" s="50">
        <f t="shared" si="8"/>
        <v>30</v>
      </c>
      <c r="C48" s="1" t="s">
        <v>32</v>
      </c>
      <c r="D48" s="17">
        <v>0</v>
      </c>
      <c r="E48" s="17">
        <v>0</v>
      </c>
      <c r="F48" s="17">
        <v>500</v>
      </c>
      <c r="G48" s="17">
        <v>1000000</v>
      </c>
      <c r="H48" s="18">
        <f>IF(AND(ISNUMBER(I48),E48&lt;=I48,I48&lt;=F48),1,IF(AND(ISNUMBER(I48),D48&lt;=I48,I48&lt;=G48),0,-1))</f>
        <v>1</v>
      </c>
      <c r="I48" s="179">
        <v>300</v>
      </c>
      <c r="J48" s="1" t="s">
        <v>33</v>
      </c>
      <c r="K48" s="32">
        <f t="shared" si="5"/>
        <v>45</v>
      </c>
      <c r="L48" s="113" t="s">
        <v>65</v>
      </c>
      <c r="M48" s="38"/>
      <c r="N48" s="38"/>
      <c r="O48" s="38"/>
      <c r="P48" s="161">
        <f>PMT(I52,I51,-P47)</f>
        <v>604375.83049696812</v>
      </c>
      <c r="Q48" s="38" t="s">
        <v>25</v>
      </c>
      <c r="R48" s="38"/>
      <c r="S48" s="114"/>
      <c r="U48" s="119" t="str">
        <f>IF(AND(Y48&lt;1,Z48&lt;1),"-",I32)</f>
        <v>-</v>
      </c>
      <c r="V48" s="24"/>
      <c r="W48" s="25" t="s">
        <v>6</v>
      </c>
      <c r="X48" s="26" t="s">
        <v>6</v>
      </c>
      <c r="Y48" s="41">
        <f>Z70</f>
        <v>5.595524044110789E-14</v>
      </c>
      <c r="Z48" s="42">
        <f>AL70</f>
        <v>0</v>
      </c>
      <c r="AA48" s="27">
        <f>Y48/Y$49</f>
        <v>2.7977620220553941E-18</v>
      </c>
      <c r="AB48" s="28">
        <f>Z48/Z$49</f>
        <v>0</v>
      </c>
      <c r="AC48" s="174">
        <f>IF(U48="-",0,I33)</f>
        <v>0</v>
      </c>
    </row>
    <row r="49" spans="1:29">
      <c r="B49" s="37">
        <f t="shared" si="8"/>
        <v>31</v>
      </c>
      <c r="C49" s="34" t="s">
        <v>50</v>
      </c>
      <c r="D49" s="35">
        <v>0</v>
      </c>
      <c r="E49" s="35">
        <v>0</v>
      </c>
      <c r="F49" s="35">
        <v>1</v>
      </c>
      <c r="G49" s="35">
        <v>1</v>
      </c>
      <c r="H49" s="36">
        <f t="shared" ref="H49" si="9">IF(AND(ISNUMBER(I49),E49&lt;=I49,I49&lt;=F49),1,IF(AND(ISNUMBER(I49),D49&lt;=I49,I49&lt;=G49),0,-1))</f>
        <v>1</v>
      </c>
      <c r="I49" s="181">
        <v>0</v>
      </c>
      <c r="J49" s="34" t="s">
        <v>6</v>
      </c>
      <c r="L49" s="111"/>
      <c r="M49" s="51"/>
      <c r="N49" s="51"/>
      <c r="O49" s="51"/>
      <c r="P49" s="51"/>
      <c r="Q49" s="51"/>
      <c r="R49" s="51"/>
      <c r="S49" s="112"/>
      <c r="U49" s="144" t="s">
        <v>46</v>
      </c>
      <c r="V49" s="21"/>
      <c r="W49" s="22"/>
      <c r="X49" s="23"/>
      <c r="Y49" s="43">
        <f>SUM(Y44:Y48)</f>
        <v>20000.000000000004</v>
      </c>
      <c r="Z49" s="44">
        <f>SUM(Z44:Z48)</f>
        <v>19999.999999999989</v>
      </c>
      <c r="AA49" s="29">
        <f>SUM(AA44:AA48)</f>
        <v>1</v>
      </c>
      <c r="AB49" s="30">
        <f>SUM(AB44:AB48)</f>
        <v>0.99999999999999989</v>
      </c>
      <c r="AC49" s="154"/>
    </row>
    <row r="50" spans="1:29">
      <c r="B50" s="50">
        <f t="shared" si="8"/>
        <v>32</v>
      </c>
      <c r="C50" s="1" t="s">
        <v>36</v>
      </c>
      <c r="D50" s="17">
        <v>0</v>
      </c>
      <c r="E50" s="17">
        <v>15</v>
      </c>
      <c r="F50" s="17">
        <v>20</v>
      </c>
      <c r="G50" s="17">
        <v>30</v>
      </c>
      <c r="H50" s="18">
        <f>IF(AND(ISNUMBER(I50),E50&lt;=I50,I50&lt;=F50),1,IF(AND(ISNUMBER(I50),D50&lt;=I50,I50&lt;=G50),0,-1))</f>
        <v>1</v>
      </c>
      <c r="I50" s="179">
        <v>20</v>
      </c>
      <c r="J50" s="1" t="s">
        <v>27</v>
      </c>
      <c r="K50" s="32">
        <f>K48+1</f>
        <v>46</v>
      </c>
      <c r="L50" s="148" t="s">
        <v>164</v>
      </c>
      <c r="M50" s="162"/>
      <c r="N50" s="162"/>
      <c r="O50" s="162"/>
      <c r="P50" s="162">
        <f>P33+P47</f>
        <v>8991586.2244855631</v>
      </c>
      <c r="Q50" s="162" t="s">
        <v>25</v>
      </c>
      <c r="R50" s="163"/>
      <c r="S50" s="164"/>
      <c r="U50" s="111"/>
      <c r="V50" s="51"/>
      <c r="W50" s="51"/>
      <c r="X50" s="51"/>
      <c r="Y50" s="51"/>
      <c r="Z50" s="51"/>
      <c r="AA50" s="51"/>
      <c r="AB50" s="51"/>
      <c r="AC50" s="112"/>
    </row>
    <row r="51" spans="1:29">
      <c r="B51" s="50">
        <f t="shared" si="8"/>
        <v>33</v>
      </c>
      <c r="C51" s="1" t="s">
        <v>63</v>
      </c>
      <c r="D51" s="17">
        <v>0</v>
      </c>
      <c r="E51" s="17">
        <v>5</v>
      </c>
      <c r="F51" s="33">
        <f>I50</f>
        <v>20</v>
      </c>
      <c r="G51" s="17">
        <v>30</v>
      </c>
      <c r="H51" s="18">
        <f t="shared" ref="H51:H52" si="10">IF(AND(ISNUMBER(I51),E51&lt;=I51,I51&lt;=F51),1,IF(AND(ISNUMBER(I51),D51&lt;=I51,I51&lt;=G51),0,-1))</f>
        <v>1</v>
      </c>
      <c r="I51" s="179">
        <v>20</v>
      </c>
      <c r="J51" s="1" t="s">
        <v>27</v>
      </c>
      <c r="K51" s="32">
        <f t="shared" ref="K51:K54" si="11">K50+1</f>
        <v>47</v>
      </c>
      <c r="L51" s="119" t="s">
        <v>170</v>
      </c>
      <c r="M51" s="24"/>
      <c r="N51" s="24"/>
      <c r="O51" s="126">
        <f>R74</f>
        <v>6457415.6267903745</v>
      </c>
      <c r="P51" s="126"/>
      <c r="Q51" s="24" t="s">
        <v>68</v>
      </c>
      <c r="R51" s="120">
        <f>O51/Y49</f>
        <v>322.87078133951866</v>
      </c>
      <c r="S51" s="127" t="s">
        <v>35</v>
      </c>
      <c r="T51" s="32">
        <f>T43+1</f>
        <v>57</v>
      </c>
      <c r="U51" s="148" t="s">
        <v>168</v>
      </c>
      <c r="V51" s="149"/>
      <c r="W51" s="149"/>
      <c r="X51" s="149"/>
      <c r="Y51" s="149"/>
      <c r="Z51" s="163">
        <f>IF(I35="Ja",P48/Z45,0)</f>
        <v>52.083145209139467</v>
      </c>
      <c r="AA51" s="162" t="str">
        <f>Q42</f>
        <v>kr./MWh-varme</v>
      </c>
      <c r="AB51" s="162"/>
      <c r="AC51" s="171"/>
    </row>
    <row r="52" spans="1:29">
      <c r="B52" s="19">
        <f t="shared" si="8"/>
        <v>34</v>
      </c>
      <c r="C52" s="1" t="s">
        <v>64</v>
      </c>
      <c r="D52" s="17">
        <v>0</v>
      </c>
      <c r="E52" s="17">
        <v>0</v>
      </c>
      <c r="F52" s="17">
        <v>0.1</v>
      </c>
      <c r="G52" s="17">
        <v>1</v>
      </c>
      <c r="H52" s="18">
        <f t="shared" si="10"/>
        <v>1</v>
      </c>
      <c r="I52" s="182">
        <v>0.03</v>
      </c>
      <c r="J52" s="1" t="s">
        <v>6</v>
      </c>
      <c r="K52" s="32">
        <f t="shared" si="11"/>
        <v>48</v>
      </c>
      <c r="L52" s="113" t="s">
        <v>171</v>
      </c>
      <c r="M52" s="38"/>
      <c r="N52" s="38"/>
      <c r="O52" s="106">
        <f>AD74</f>
        <v>4106831.5155978678</v>
      </c>
      <c r="P52" s="106"/>
      <c r="Q52" s="38" t="s">
        <v>68</v>
      </c>
      <c r="R52" s="48">
        <f>O52/Z49</f>
        <v>205.3415757798935</v>
      </c>
      <c r="S52" s="128" t="s">
        <v>35</v>
      </c>
      <c r="T52" s="32">
        <f>T51+1</f>
        <v>58</v>
      </c>
      <c r="U52" s="119" t="s">
        <v>67</v>
      </c>
      <c r="V52" s="24"/>
      <c r="W52" s="24"/>
      <c r="X52" s="24"/>
      <c r="Y52" s="24"/>
      <c r="Z52" s="125">
        <f>P42+Z51</f>
        <v>248.57249798338168</v>
      </c>
      <c r="AA52" s="124" t="str">
        <f>AA51</f>
        <v>kr./MWh-varme</v>
      </c>
      <c r="AB52" s="124"/>
      <c r="AC52" s="121"/>
    </row>
    <row r="53" spans="1:29">
      <c r="B53" s="19">
        <f>B52+1</f>
        <v>35</v>
      </c>
      <c r="C53" s="1" t="s">
        <v>74</v>
      </c>
      <c r="D53" s="17">
        <v>0</v>
      </c>
      <c r="E53" s="17">
        <v>200</v>
      </c>
      <c r="F53" s="17">
        <v>550</v>
      </c>
      <c r="G53" s="17">
        <v>1000000</v>
      </c>
      <c r="H53" s="18">
        <f>IF(AND(ISNUMBER(I53),E53&lt;=I53,I53&lt;=F53),1,IF(AND(ISNUMBER(I53),D53&lt;=I53,I53&lt;=G53),0,-1))</f>
        <v>1</v>
      </c>
      <c r="I53" s="179">
        <v>350</v>
      </c>
      <c r="J53" s="1" t="s">
        <v>35</v>
      </c>
      <c r="K53" s="32">
        <f t="shared" si="11"/>
        <v>49</v>
      </c>
      <c r="L53" s="119" t="s">
        <v>24</v>
      </c>
      <c r="M53" s="24"/>
      <c r="N53" s="24"/>
      <c r="O53" s="100">
        <f>O51-O52</f>
        <v>2350584.1111925067</v>
      </c>
      <c r="P53" s="100"/>
      <c r="Q53" s="24" t="s">
        <v>68</v>
      </c>
      <c r="R53" s="120">
        <f>O53/Z49</f>
        <v>117.5292055596254</v>
      </c>
      <c r="S53" s="127" t="s">
        <v>35</v>
      </c>
      <c r="U53" s="168"/>
      <c r="V53" s="169"/>
      <c r="W53" s="169"/>
      <c r="X53" s="169"/>
      <c r="Y53" s="169"/>
      <c r="Z53" s="169"/>
      <c r="AA53" s="169"/>
      <c r="AB53" s="169"/>
      <c r="AC53" s="170"/>
    </row>
    <row r="54" spans="1:29">
      <c r="B54" s="19"/>
      <c r="K54" s="32">
        <f t="shared" si="11"/>
        <v>50</v>
      </c>
      <c r="L54" s="115" t="s">
        <v>26</v>
      </c>
      <c r="M54" s="116"/>
      <c r="N54" s="116"/>
      <c r="O54" s="116"/>
      <c r="P54" s="129">
        <f>IF(P50&gt;0,P50/O53,0)</f>
        <v>3.8252561062041379</v>
      </c>
      <c r="Q54" s="116" t="s">
        <v>27</v>
      </c>
      <c r="R54" s="116"/>
      <c r="S54" s="118"/>
      <c r="T54" s="32">
        <v>59</v>
      </c>
      <c r="U54" s="148" t="s">
        <v>195</v>
      </c>
      <c r="V54" s="149"/>
      <c r="W54" s="149"/>
      <c r="X54" s="149"/>
      <c r="Y54" s="149"/>
      <c r="Z54" s="172">
        <f>(Y44*AC44+Y45*AC45+Y46*AC46+Y47*AC47+Y48*AC48)/Y49</f>
        <v>322.87078133951866</v>
      </c>
      <c r="AA54" s="162" t="str">
        <f>AA51</f>
        <v>kr./MWh-varme</v>
      </c>
      <c r="AB54" s="149"/>
      <c r="AC54" s="171"/>
    </row>
    <row r="55" spans="1:29" ht="15.75" thickBot="1">
      <c r="L55" s="165"/>
      <c r="M55" s="166"/>
      <c r="N55" s="166"/>
      <c r="O55" s="166"/>
      <c r="P55" s="166"/>
      <c r="Q55" s="166"/>
      <c r="R55" s="166"/>
      <c r="S55" s="167"/>
      <c r="T55" s="32">
        <v>60</v>
      </c>
      <c r="U55" s="145" t="s">
        <v>196</v>
      </c>
      <c r="V55" s="146"/>
      <c r="W55" s="146"/>
      <c r="X55" s="146"/>
      <c r="Y55" s="146"/>
      <c r="Z55" s="155">
        <f>(Z44*AC44+Z45*AC45+Z46*AC46+Z47*AC47+Z48*AC48)/Z49</f>
        <v>205.3415757798935</v>
      </c>
      <c r="AA55" s="147" t="str">
        <f>AA52</f>
        <v>kr./MWh-varme</v>
      </c>
      <c r="AB55" s="146"/>
      <c r="AC55" s="153"/>
    </row>
    <row r="56" spans="1:29">
      <c r="I56" s="18"/>
      <c r="J56" s="16"/>
      <c r="K56" s="32">
        <f>K54+1</f>
        <v>51</v>
      </c>
      <c r="L56" s="119" t="s">
        <v>38</v>
      </c>
      <c r="M56" s="24"/>
      <c r="N56" s="24"/>
      <c r="O56" s="24"/>
      <c r="P56" s="130">
        <f>IRR(K76:K106)</f>
        <v>0.25880102977973851</v>
      </c>
      <c r="Q56" s="24" t="s">
        <v>39</v>
      </c>
      <c r="R56" s="24"/>
      <c r="S56" s="121"/>
      <c r="T56" s="32"/>
    </row>
    <row r="57" spans="1:29">
      <c r="I57" s="18"/>
      <c r="J57" s="20"/>
      <c r="K57" s="32">
        <f>K56+1</f>
        <v>52</v>
      </c>
      <c r="L57" s="119" t="s">
        <v>65</v>
      </c>
      <c r="M57" s="24"/>
      <c r="N57" s="24"/>
      <c r="O57" s="126">
        <f>P34+P48</f>
        <v>604375.83049696812</v>
      </c>
      <c r="P57" s="126"/>
      <c r="Q57" s="24" t="s">
        <v>69</v>
      </c>
      <c r="R57" s="131"/>
      <c r="S57" s="132"/>
    </row>
    <row r="58" spans="1:29" ht="15.75" thickBot="1">
      <c r="I58" s="18"/>
      <c r="J58" s="16"/>
      <c r="K58" s="32">
        <f>K57+1</f>
        <v>53</v>
      </c>
      <c r="L58" s="133" t="s">
        <v>66</v>
      </c>
      <c r="M58" s="134"/>
      <c r="N58" s="134"/>
      <c r="O58" s="135">
        <f>O53-O57</f>
        <v>1746208.2806955385</v>
      </c>
      <c r="P58" s="135"/>
      <c r="Q58" s="134" t="s">
        <v>25</v>
      </c>
      <c r="R58" s="134"/>
      <c r="S58" s="136"/>
    </row>
    <row r="59" spans="1:29">
      <c r="A59" s="4"/>
      <c r="I59" s="18"/>
      <c r="J59" s="16"/>
    </row>
    <row r="60" spans="1:29">
      <c r="C60" s="175" t="s">
        <v>60</v>
      </c>
      <c r="D60" s="4"/>
      <c r="E60" s="4"/>
      <c r="F60" s="39">
        <v>273.14999999999998</v>
      </c>
      <c r="G60" s="4" t="s">
        <v>61</v>
      </c>
      <c r="H60" s="4"/>
      <c r="I60" s="4"/>
      <c r="J60" s="16"/>
    </row>
    <row r="61" spans="1:29">
      <c r="A61" s="7"/>
      <c r="C61" s="175" t="s">
        <v>55</v>
      </c>
      <c r="F61" s="40">
        <f>(I39-I40)/LN((I39+F60)/MAX(1,I40+F60))</f>
        <v>278.63534539695212</v>
      </c>
      <c r="G61" s="1" t="s">
        <v>61</v>
      </c>
      <c r="I61" s="18"/>
      <c r="J61" s="4"/>
    </row>
    <row r="62" spans="1:29">
      <c r="C62" s="175" t="s">
        <v>56</v>
      </c>
      <c r="F62" s="40">
        <f>(I13-I12)/LN((I13+F60)/MAX(1,I12+F60))</f>
        <v>327.92131849657062</v>
      </c>
      <c r="G62" s="7" t="s">
        <v>61</v>
      </c>
      <c r="I62" s="18"/>
      <c r="J62" s="16"/>
    </row>
    <row r="63" spans="1:29">
      <c r="A63" s="7"/>
      <c r="C63" s="175" t="s">
        <v>59</v>
      </c>
      <c r="F63" s="40">
        <f>F62/MAX(1,F62-F61)</f>
        <v>6.6534410882740369</v>
      </c>
      <c r="G63" s="1" t="s">
        <v>6</v>
      </c>
      <c r="I63" s="18"/>
      <c r="J63" s="7"/>
    </row>
    <row r="64" spans="1:29">
      <c r="C64" s="175" t="s">
        <v>55</v>
      </c>
      <c r="F64" s="40">
        <f>F61-F60</f>
        <v>5.4853453969521411</v>
      </c>
      <c r="G64" s="1" t="s">
        <v>54</v>
      </c>
      <c r="I64" s="18"/>
      <c r="J64" s="16"/>
    </row>
    <row r="65" spans="1:16384">
      <c r="A65" s="7"/>
      <c r="C65" s="175" t="s">
        <v>56</v>
      </c>
      <c r="F65" s="40">
        <f>F62-F60</f>
        <v>54.771318496570643</v>
      </c>
      <c r="G65" s="1" t="s">
        <v>54</v>
      </c>
      <c r="I65" s="18"/>
      <c r="J65" s="7"/>
    </row>
    <row r="66" spans="1:16384">
      <c r="C66" s="175"/>
      <c r="I66" s="18"/>
      <c r="J66" s="16"/>
      <c r="N66" s="2"/>
      <c r="O66" s="2"/>
      <c r="R66" s="3" t="s">
        <v>9</v>
      </c>
      <c r="S66" s="3"/>
      <c r="T66" s="3"/>
      <c r="U66" s="3"/>
      <c r="V66" s="3"/>
      <c r="W66" s="3"/>
      <c r="X66" s="3"/>
      <c r="Y66" s="3"/>
      <c r="Z66" s="3"/>
      <c r="AD66" s="3" t="s">
        <v>11</v>
      </c>
      <c r="AE66" s="3"/>
      <c r="AF66" s="3"/>
      <c r="AG66" s="3"/>
      <c r="AH66" s="3"/>
      <c r="AI66" s="3"/>
      <c r="AJ66" s="3"/>
      <c r="AK66" s="3"/>
      <c r="AL66" s="3"/>
    </row>
    <row r="67" spans="1:16384" ht="17.25" customHeight="1">
      <c r="A67" s="13"/>
      <c r="C67" s="176" t="s">
        <v>82</v>
      </c>
      <c r="I67" s="18"/>
      <c r="J67" s="20"/>
      <c r="N67" s="2"/>
      <c r="O67" s="2"/>
      <c r="R67" s="3"/>
      <c r="S67" s="3"/>
      <c r="T67" s="3"/>
      <c r="U67" s="3"/>
      <c r="V67" s="3"/>
      <c r="W67" s="3"/>
      <c r="X67" s="3"/>
      <c r="Y67" s="3"/>
      <c r="Z67" s="3"/>
      <c r="AD67" s="3"/>
      <c r="AE67" s="3"/>
      <c r="AF67" s="3"/>
      <c r="AG67" s="3"/>
      <c r="AH67" s="3"/>
      <c r="AI67" s="3"/>
      <c r="AJ67" s="3"/>
      <c r="AK67" s="3"/>
      <c r="AL67" s="3"/>
      <c r="AN67" s="3" t="s">
        <v>115</v>
      </c>
      <c r="AO67" s="3"/>
      <c r="AP67" s="3" t="s">
        <v>114</v>
      </c>
      <c r="AQ67" s="3"/>
      <c r="AR67" s="3"/>
      <c r="AS67" s="3" t="s">
        <v>113</v>
      </c>
      <c r="AT67" s="3"/>
      <c r="AU67" s="3"/>
      <c r="AV67" s="3" t="s">
        <v>119</v>
      </c>
      <c r="AW67" s="3" t="s">
        <v>120</v>
      </c>
    </row>
    <row r="68" spans="1:16384" ht="17.25" customHeight="1">
      <c r="C68" s="176" t="s">
        <v>84</v>
      </c>
      <c r="I68" s="18"/>
      <c r="J68" s="16"/>
      <c r="K68" s="4"/>
      <c r="L68" s="4"/>
      <c r="M68" s="4"/>
      <c r="N68" s="5"/>
      <c r="O68" s="5">
        <f>O70/N70</f>
        <v>0</v>
      </c>
      <c r="P68" s="4" t="s">
        <v>12</v>
      </c>
      <c r="Q68" s="4"/>
      <c r="R68" s="6">
        <f>SUM(S68:Z68)</f>
        <v>1.0000000000000002</v>
      </c>
      <c r="S68" s="6">
        <f>S70/$R70</f>
        <v>0.19665840324314707</v>
      </c>
      <c r="T68" s="6">
        <f t="shared" ref="T68" si="12">T70/$R70</f>
        <v>0</v>
      </c>
      <c r="U68" s="6">
        <f>U70/$R70</f>
        <v>8.6646434080563176E-3</v>
      </c>
      <c r="V68" s="6">
        <f>V70/$R70</f>
        <v>0</v>
      </c>
      <c r="W68" s="6">
        <f t="shared" ref="W68:Z68" si="13">W70/$R70</f>
        <v>0</v>
      </c>
      <c r="X68" s="6">
        <f t="shared" si="13"/>
        <v>0.79467695334879684</v>
      </c>
      <c r="Y68" s="6">
        <f t="shared" si="13"/>
        <v>0</v>
      </c>
      <c r="Z68" s="6">
        <f t="shared" si="13"/>
        <v>2.7977620220553945E-18</v>
      </c>
      <c r="AA68" s="4"/>
      <c r="AB68" s="4"/>
      <c r="AC68" s="4"/>
      <c r="AD68" s="6">
        <f>SUM(AE68:AL68)</f>
        <v>0.99999999999999933</v>
      </c>
      <c r="AE68" s="6">
        <f>AE70/$R70</f>
        <v>0.19665840324314707</v>
      </c>
      <c r="AF68" s="6">
        <f t="shared" ref="AF68" si="14">AF70/$R70</f>
        <v>0.58020289296095851</v>
      </c>
      <c r="AG68" s="6">
        <f>AG70/$R70</f>
        <v>4.1455473252537861E-5</v>
      </c>
      <c r="AH68" s="6">
        <f>AH70/$AD70</f>
        <v>0</v>
      </c>
      <c r="AI68" s="6">
        <f t="shared" ref="AI68:AK68" si="15">AI70/$R70</f>
        <v>1.0658141036401502E-18</v>
      </c>
      <c r="AJ68" s="6">
        <f t="shared" si="15"/>
        <v>0.22309724832264125</v>
      </c>
      <c r="AK68" s="6">
        <f t="shared" si="15"/>
        <v>0</v>
      </c>
      <c r="AL68" s="6">
        <f>AL70/$R70</f>
        <v>0</v>
      </c>
      <c r="AM68" s="4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  <c r="BDJ68" s="4"/>
      <c r="BDK68" s="4"/>
      <c r="BDL68" s="4"/>
      <c r="BDM68" s="4"/>
      <c r="BDN68" s="4"/>
      <c r="BDO68" s="4"/>
      <c r="BDP68" s="4"/>
      <c r="BDQ68" s="4"/>
      <c r="BDR68" s="4"/>
      <c r="BDS68" s="4"/>
      <c r="BDT68" s="4"/>
      <c r="BDU68" s="4"/>
      <c r="BDV68" s="4"/>
      <c r="BDW68" s="4"/>
      <c r="BDX68" s="4"/>
      <c r="BDY68" s="4"/>
      <c r="BDZ68" s="4"/>
      <c r="BEA68" s="4"/>
      <c r="BEB68" s="4"/>
      <c r="BEC68" s="4"/>
      <c r="BED68" s="4"/>
      <c r="BEE68" s="4"/>
      <c r="BEF68" s="4"/>
      <c r="BEG68" s="4"/>
      <c r="BEH68" s="4"/>
      <c r="BEI68" s="4"/>
      <c r="BEJ68" s="4"/>
      <c r="BEK68" s="4"/>
      <c r="BEL68" s="4"/>
      <c r="BEM68" s="4"/>
      <c r="BEN68" s="4"/>
      <c r="BEO68" s="4"/>
      <c r="BEP68" s="4"/>
      <c r="BEQ68" s="4"/>
      <c r="BER68" s="4"/>
      <c r="BES68" s="4"/>
      <c r="BET68" s="4"/>
      <c r="BEU68" s="4"/>
      <c r="BEV68" s="4"/>
      <c r="BEW68" s="4"/>
      <c r="BEX68" s="4"/>
      <c r="BEY68" s="4"/>
      <c r="BEZ68" s="4"/>
      <c r="BFA68" s="4"/>
      <c r="BFB68" s="4"/>
      <c r="BFC68" s="4"/>
      <c r="BFD68" s="4"/>
      <c r="BFE68" s="4"/>
      <c r="BFF68" s="4"/>
      <c r="BFG68" s="4"/>
      <c r="BFH68" s="4"/>
      <c r="BFI68" s="4"/>
      <c r="BFJ68" s="4"/>
      <c r="BFK68" s="4"/>
      <c r="BFL68" s="4"/>
      <c r="BFM68" s="4"/>
      <c r="BFN68" s="4"/>
      <c r="BFO68" s="4"/>
      <c r="BFP68" s="4"/>
      <c r="BFQ68" s="4"/>
      <c r="BFR68" s="4"/>
      <c r="BFS68" s="4"/>
      <c r="BFT68" s="4"/>
      <c r="BFU68" s="4"/>
      <c r="BFV68" s="4"/>
      <c r="BFW68" s="4"/>
      <c r="BFX68" s="4"/>
      <c r="BFY68" s="4"/>
      <c r="BFZ68" s="4"/>
      <c r="BGA68" s="4"/>
      <c r="BGB68" s="4"/>
      <c r="BGC68" s="4"/>
      <c r="BGD68" s="4"/>
      <c r="BGE68" s="4"/>
      <c r="BGF68" s="4"/>
      <c r="BGG68" s="4"/>
      <c r="BGH68" s="4"/>
      <c r="BGI68" s="4"/>
      <c r="BGJ68" s="4"/>
      <c r="BGK68" s="4"/>
      <c r="BGL68" s="4"/>
      <c r="BGM68" s="4"/>
      <c r="BGN68" s="4"/>
      <c r="BGO68" s="4"/>
      <c r="BGP68" s="4"/>
      <c r="BGQ68" s="4"/>
      <c r="BGR68" s="4"/>
      <c r="BGS68" s="4"/>
      <c r="BGT68" s="4"/>
      <c r="BGU68" s="4"/>
      <c r="BGV68" s="4"/>
      <c r="BGW68" s="4"/>
      <c r="BGX68" s="4"/>
      <c r="BGY68" s="4"/>
      <c r="BGZ68" s="4"/>
      <c r="BHA68" s="4"/>
      <c r="BHB68" s="4"/>
      <c r="BHC68" s="4"/>
      <c r="BHD68" s="4"/>
      <c r="BHE68" s="4"/>
      <c r="BHF68" s="4"/>
      <c r="BHG68" s="4"/>
      <c r="BHH68" s="4"/>
      <c r="BHI68" s="4"/>
      <c r="BHJ68" s="4"/>
      <c r="BHK68" s="4"/>
      <c r="BHL68" s="4"/>
      <c r="BHM68" s="4"/>
      <c r="BHN68" s="4"/>
      <c r="BHO68" s="4"/>
      <c r="BHP68" s="4"/>
      <c r="BHQ68" s="4"/>
      <c r="BHR68" s="4"/>
      <c r="BHS68" s="4"/>
      <c r="BHT68" s="4"/>
      <c r="BHU68" s="4"/>
      <c r="BHV68" s="4"/>
      <c r="BHW68" s="4"/>
      <c r="BHX68" s="4"/>
      <c r="BHY68" s="4"/>
      <c r="BHZ68" s="4"/>
      <c r="BIA68" s="4"/>
      <c r="BIB68" s="4"/>
      <c r="BIC68" s="4"/>
      <c r="BID68" s="4"/>
      <c r="BIE68" s="4"/>
      <c r="BIF68" s="4"/>
      <c r="BIG68" s="4"/>
      <c r="BIH68" s="4"/>
      <c r="BII68" s="4"/>
      <c r="BIJ68" s="4"/>
      <c r="BIK68" s="4"/>
      <c r="BIL68" s="4"/>
      <c r="BIM68" s="4"/>
      <c r="BIN68" s="4"/>
      <c r="BIO68" s="4"/>
      <c r="BIP68" s="4"/>
      <c r="BIQ68" s="4"/>
      <c r="BIR68" s="4"/>
      <c r="BIS68" s="4"/>
      <c r="BIT68" s="4"/>
      <c r="BIU68" s="4"/>
      <c r="BIV68" s="4"/>
      <c r="BIW68" s="4"/>
      <c r="BIX68" s="4"/>
      <c r="BIY68" s="4"/>
      <c r="BIZ68" s="4"/>
      <c r="BJA68" s="4"/>
      <c r="BJB68" s="4"/>
      <c r="BJC68" s="4"/>
      <c r="BJD68" s="4"/>
      <c r="BJE68" s="4"/>
      <c r="BJF68" s="4"/>
      <c r="BJG68" s="4"/>
      <c r="BJH68" s="4"/>
      <c r="BJI68" s="4"/>
      <c r="BJJ68" s="4"/>
      <c r="BJK68" s="4"/>
      <c r="BJL68" s="4"/>
      <c r="BJM68" s="4"/>
      <c r="BJN68" s="4"/>
      <c r="BJO68" s="4"/>
      <c r="BJP68" s="4"/>
      <c r="BJQ68" s="4"/>
      <c r="BJR68" s="4"/>
      <c r="BJS68" s="4"/>
      <c r="BJT68" s="4"/>
      <c r="BJU68" s="4"/>
      <c r="BJV68" s="4"/>
      <c r="BJW68" s="4"/>
      <c r="BJX68" s="4"/>
      <c r="BJY68" s="4"/>
      <c r="BJZ68" s="4"/>
      <c r="BKA68" s="4"/>
      <c r="BKB68" s="4"/>
      <c r="BKC68" s="4"/>
      <c r="BKD68" s="4"/>
      <c r="BKE68" s="4"/>
      <c r="BKF68" s="4"/>
      <c r="BKG68" s="4"/>
      <c r="BKH68" s="4"/>
      <c r="BKI68" s="4"/>
      <c r="BKJ68" s="4"/>
      <c r="BKK68" s="4"/>
      <c r="BKL68" s="4"/>
      <c r="BKM68" s="4"/>
      <c r="BKN68" s="4"/>
      <c r="BKO68" s="4"/>
      <c r="BKP68" s="4"/>
      <c r="BKQ68" s="4"/>
      <c r="BKR68" s="4"/>
      <c r="BKS68" s="4"/>
      <c r="BKT68" s="4"/>
      <c r="BKU68" s="4"/>
      <c r="BKV68" s="4"/>
      <c r="BKW68" s="4"/>
      <c r="BKX68" s="4"/>
      <c r="BKY68" s="4"/>
      <c r="BKZ68" s="4"/>
      <c r="BLA68" s="4"/>
      <c r="BLB68" s="4"/>
      <c r="BLC68" s="4"/>
      <c r="BLD68" s="4"/>
      <c r="BLE68" s="4"/>
      <c r="BLF68" s="4"/>
      <c r="BLG68" s="4"/>
      <c r="BLH68" s="4"/>
      <c r="BLI68" s="4"/>
      <c r="BLJ68" s="4"/>
      <c r="BLK68" s="4"/>
      <c r="BLL68" s="4"/>
      <c r="BLM68" s="4"/>
      <c r="BLN68" s="4"/>
      <c r="BLO68" s="4"/>
      <c r="BLP68" s="4"/>
      <c r="BLQ68" s="4"/>
      <c r="BLR68" s="4"/>
      <c r="BLS68" s="4"/>
      <c r="BLT68" s="4"/>
      <c r="BLU68" s="4"/>
      <c r="BLV68" s="4"/>
      <c r="BLW68" s="4"/>
      <c r="BLX68" s="4"/>
      <c r="BLY68" s="4"/>
      <c r="BLZ68" s="4"/>
      <c r="BMA68" s="4"/>
      <c r="BMB68" s="4"/>
      <c r="BMC68" s="4"/>
      <c r="BMD68" s="4"/>
      <c r="BME68" s="4"/>
      <c r="BMF68" s="4"/>
      <c r="BMG68" s="4"/>
      <c r="BMH68" s="4"/>
      <c r="BMI68" s="4"/>
      <c r="BMJ68" s="4"/>
      <c r="BMK68" s="4"/>
      <c r="BML68" s="4"/>
      <c r="BMM68" s="4"/>
      <c r="BMN68" s="4"/>
      <c r="BMO68" s="4"/>
      <c r="BMP68" s="4"/>
      <c r="BMQ68" s="4"/>
      <c r="BMR68" s="4"/>
      <c r="BMS68" s="4"/>
      <c r="BMT68" s="4"/>
      <c r="BMU68" s="4"/>
      <c r="BMV68" s="4"/>
      <c r="BMW68" s="4"/>
      <c r="BMX68" s="4"/>
      <c r="BMY68" s="4"/>
      <c r="BMZ68" s="4"/>
      <c r="BNA68" s="4"/>
      <c r="BNB68" s="4"/>
      <c r="BNC68" s="4"/>
      <c r="BND68" s="4"/>
      <c r="BNE68" s="4"/>
      <c r="BNF68" s="4"/>
      <c r="BNG68" s="4"/>
      <c r="BNH68" s="4"/>
      <c r="BNI68" s="4"/>
      <c r="BNJ68" s="4"/>
      <c r="BNK68" s="4"/>
      <c r="BNL68" s="4"/>
      <c r="BNM68" s="4"/>
      <c r="BNN68" s="4"/>
      <c r="BNO68" s="4"/>
      <c r="BNP68" s="4"/>
      <c r="BNQ68" s="4"/>
      <c r="BNR68" s="4"/>
      <c r="BNS68" s="4"/>
      <c r="BNT68" s="4"/>
      <c r="BNU68" s="4"/>
      <c r="BNV68" s="4"/>
      <c r="BNW68" s="4"/>
      <c r="BNX68" s="4"/>
      <c r="BNY68" s="4"/>
      <c r="BNZ68" s="4"/>
      <c r="BOA68" s="4"/>
      <c r="BOB68" s="4"/>
      <c r="BOC68" s="4"/>
      <c r="BOD68" s="4"/>
      <c r="BOE68" s="4"/>
      <c r="BOF68" s="4"/>
      <c r="BOG68" s="4"/>
      <c r="BOH68" s="4"/>
      <c r="BOI68" s="4"/>
      <c r="BOJ68" s="4"/>
      <c r="BOK68" s="4"/>
      <c r="BOL68" s="4"/>
      <c r="BOM68" s="4"/>
      <c r="BON68" s="4"/>
      <c r="BOO68" s="4"/>
      <c r="BOP68" s="4"/>
      <c r="BOQ68" s="4"/>
      <c r="BOR68" s="4"/>
      <c r="BOS68" s="4"/>
      <c r="BOT68" s="4"/>
      <c r="BOU68" s="4"/>
      <c r="BOV68" s="4"/>
      <c r="BOW68" s="4"/>
      <c r="BOX68" s="4"/>
      <c r="BOY68" s="4"/>
      <c r="BOZ68" s="4"/>
      <c r="BPA68" s="4"/>
      <c r="BPB68" s="4"/>
      <c r="BPC68" s="4"/>
      <c r="BPD68" s="4"/>
      <c r="BPE68" s="4"/>
      <c r="BPF68" s="4"/>
      <c r="BPG68" s="4"/>
      <c r="BPH68" s="4"/>
      <c r="BPI68" s="4"/>
      <c r="BPJ68" s="4"/>
      <c r="BPK68" s="4"/>
      <c r="BPL68" s="4"/>
      <c r="BPM68" s="4"/>
      <c r="BPN68" s="4"/>
      <c r="BPO68" s="4"/>
      <c r="BPP68" s="4"/>
      <c r="BPQ68" s="4"/>
      <c r="BPR68" s="4"/>
      <c r="BPS68" s="4"/>
      <c r="BPT68" s="4"/>
      <c r="BPU68" s="4"/>
      <c r="BPV68" s="4"/>
      <c r="BPW68" s="4"/>
      <c r="BPX68" s="4"/>
      <c r="BPY68" s="4"/>
      <c r="BPZ68" s="4"/>
      <c r="BQA68" s="4"/>
      <c r="BQB68" s="4"/>
      <c r="BQC68" s="4"/>
      <c r="BQD68" s="4"/>
      <c r="BQE68" s="4"/>
      <c r="BQF68" s="4"/>
      <c r="BQG68" s="4"/>
      <c r="BQH68" s="4"/>
      <c r="BQI68" s="4"/>
      <c r="BQJ68" s="4"/>
      <c r="BQK68" s="4"/>
      <c r="BQL68" s="4"/>
      <c r="BQM68" s="4"/>
      <c r="BQN68" s="4"/>
      <c r="BQO68" s="4"/>
      <c r="BQP68" s="4"/>
      <c r="BQQ68" s="4"/>
      <c r="BQR68" s="4"/>
      <c r="BQS68" s="4"/>
      <c r="BQT68" s="4"/>
      <c r="BQU68" s="4"/>
      <c r="BQV68" s="4"/>
      <c r="BQW68" s="4"/>
      <c r="BQX68" s="4"/>
      <c r="BQY68" s="4"/>
      <c r="BQZ68" s="4"/>
      <c r="BRA68" s="4"/>
      <c r="BRB68" s="4"/>
      <c r="BRC68" s="4"/>
      <c r="BRD68" s="4"/>
      <c r="BRE68" s="4"/>
      <c r="BRF68" s="4"/>
      <c r="BRG68" s="4"/>
      <c r="BRH68" s="4"/>
      <c r="BRI68" s="4"/>
      <c r="BRJ68" s="4"/>
      <c r="BRK68" s="4"/>
      <c r="BRL68" s="4"/>
      <c r="BRM68" s="4"/>
      <c r="BRN68" s="4"/>
      <c r="BRO68" s="4"/>
      <c r="BRP68" s="4"/>
      <c r="BRQ68" s="4"/>
      <c r="BRR68" s="4"/>
      <c r="BRS68" s="4"/>
      <c r="BRT68" s="4"/>
      <c r="BRU68" s="4"/>
      <c r="BRV68" s="4"/>
      <c r="BRW68" s="4"/>
      <c r="BRX68" s="4"/>
      <c r="BRY68" s="4"/>
      <c r="BRZ68" s="4"/>
      <c r="BSA68" s="4"/>
      <c r="BSB68" s="4"/>
      <c r="BSC68" s="4"/>
      <c r="BSD68" s="4"/>
      <c r="BSE68" s="4"/>
      <c r="BSF68" s="4"/>
      <c r="BSG68" s="4"/>
      <c r="BSH68" s="4"/>
      <c r="BSI68" s="4"/>
      <c r="BSJ68" s="4"/>
      <c r="BSK68" s="4"/>
      <c r="BSL68" s="4"/>
      <c r="BSM68" s="4"/>
      <c r="BSN68" s="4"/>
      <c r="BSO68" s="4"/>
      <c r="BSP68" s="4"/>
      <c r="BSQ68" s="4"/>
      <c r="BSR68" s="4"/>
      <c r="BSS68" s="4"/>
      <c r="BST68" s="4"/>
      <c r="BSU68" s="4"/>
      <c r="BSV68" s="4"/>
      <c r="BSW68" s="4"/>
      <c r="BSX68" s="4"/>
      <c r="BSY68" s="4"/>
      <c r="BSZ68" s="4"/>
      <c r="BTA68" s="4"/>
      <c r="BTB68" s="4"/>
      <c r="BTC68" s="4"/>
      <c r="BTD68" s="4"/>
      <c r="BTE68" s="4"/>
      <c r="BTF68" s="4"/>
      <c r="BTG68" s="4"/>
      <c r="BTH68" s="4"/>
      <c r="BTI68" s="4"/>
      <c r="BTJ68" s="4"/>
      <c r="BTK68" s="4"/>
      <c r="BTL68" s="4"/>
      <c r="BTM68" s="4"/>
      <c r="BTN68" s="4"/>
      <c r="BTO68" s="4"/>
      <c r="BTP68" s="4"/>
      <c r="BTQ68" s="4"/>
      <c r="BTR68" s="4"/>
      <c r="BTS68" s="4"/>
      <c r="BTT68" s="4"/>
      <c r="BTU68" s="4"/>
      <c r="BTV68" s="4"/>
      <c r="BTW68" s="4"/>
      <c r="BTX68" s="4"/>
      <c r="BTY68" s="4"/>
      <c r="BTZ68" s="4"/>
      <c r="BUA68" s="4"/>
      <c r="BUB68" s="4"/>
      <c r="BUC68" s="4"/>
      <c r="BUD68" s="4"/>
      <c r="BUE68" s="4"/>
      <c r="BUF68" s="4"/>
      <c r="BUG68" s="4"/>
      <c r="BUH68" s="4"/>
      <c r="BUI68" s="4"/>
      <c r="BUJ68" s="4"/>
      <c r="BUK68" s="4"/>
      <c r="BUL68" s="4"/>
      <c r="BUM68" s="4"/>
      <c r="BUN68" s="4"/>
      <c r="BUO68" s="4"/>
      <c r="BUP68" s="4"/>
      <c r="BUQ68" s="4"/>
      <c r="BUR68" s="4"/>
      <c r="BUS68" s="4"/>
      <c r="BUT68" s="4"/>
      <c r="BUU68" s="4"/>
      <c r="BUV68" s="4"/>
      <c r="BUW68" s="4"/>
      <c r="BUX68" s="4"/>
      <c r="BUY68" s="4"/>
      <c r="BUZ68" s="4"/>
      <c r="BVA68" s="4"/>
      <c r="BVB68" s="4"/>
      <c r="BVC68" s="4"/>
      <c r="BVD68" s="4"/>
      <c r="BVE68" s="4"/>
      <c r="BVF68" s="4"/>
      <c r="BVG68" s="4"/>
      <c r="BVH68" s="4"/>
      <c r="BVI68" s="4"/>
      <c r="BVJ68" s="4"/>
      <c r="BVK68" s="4"/>
      <c r="BVL68" s="4"/>
      <c r="BVM68" s="4"/>
      <c r="BVN68" s="4"/>
      <c r="BVO68" s="4"/>
      <c r="BVP68" s="4"/>
      <c r="BVQ68" s="4"/>
      <c r="BVR68" s="4"/>
      <c r="BVS68" s="4"/>
      <c r="BVT68" s="4"/>
      <c r="BVU68" s="4"/>
      <c r="BVV68" s="4"/>
      <c r="BVW68" s="4"/>
      <c r="BVX68" s="4"/>
      <c r="BVY68" s="4"/>
      <c r="BVZ68" s="4"/>
      <c r="BWA68" s="4"/>
      <c r="BWB68" s="4"/>
      <c r="BWC68" s="4"/>
      <c r="BWD68" s="4"/>
      <c r="BWE68" s="4"/>
      <c r="BWF68" s="4"/>
      <c r="BWG68" s="4"/>
      <c r="BWH68" s="4"/>
      <c r="BWI68" s="4"/>
      <c r="BWJ68" s="4"/>
      <c r="BWK68" s="4"/>
      <c r="BWL68" s="4"/>
      <c r="BWM68" s="4"/>
      <c r="BWN68" s="4"/>
      <c r="BWO68" s="4"/>
      <c r="BWP68" s="4"/>
      <c r="BWQ68" s="4"/>
      <c r="BWR68" s="4"/>
      <c r="BWS68" s="4"/>
      <c r="BWT68" s="4"/>
      <c r="BWU68" s="4"/>
      <c r="BWV68" s="4"/>
      <c r="BWW68" s="4"/>
      <c r="BWX68" s="4"/>
      <c r="BWY68" s="4"/>
      <c r="BWZ68" s="4"/>
      <c r="BXA68" s="4"/>
      <c r="BXB68" s="4"/>
      <c r="BXC68" s="4"/>
      <c r="BXD68" s="4"/>
      <c r="BXE68" s="4"/>
      <c r="BXF68" s="4"/>
      <c r="BXG68" s="4"/>
      <c r="BXH68" s="4"/>
      <c r="BXI68" s="4"/>
      <c r="BXJ68" s="4"/>
      <c r="BXK68" s="4"/>
      <c r="BXL68" s="4"/>
      <c r="BXM68" s="4"/>
      <c r="BXN68" s="4"/>
      <c r="BXO68" s="4"/>
      <c r="BXP68" s="4"/>
      <c r="BXQ68" s="4"/>
      <c r="BXR68" s="4"/>
      <c r="BXS68" s="4"/>
      <c r="BXT68" s="4"/>
      <c r="BXU68" s="4"/>
      <c r="BXV68" s="4"/>
      <c r="BXW68" s="4"/>
      <c r="BXX68" s="4"/>
      <c r="BXY68" s="4"/>
      <c r="BXZ68" s="4"/>
      <c r="BYA68" s="4"/>
      <c r="BYB68" s="4"/>
      <c r="BYC68" s="4"/>
      <c r="BYD68" s="4"/>
      <c r="BYE68" s="4"/>
      <c r="BYF68" s="4"/>
      <c r="BYG68" s="4"/>
      <c r="BYH68" s="4"/>
      <c r="BYI68" s="4"/>
      <c r="BYJ68" s="4"/>
      <c r="BYK68" s="4"/>
      <c r="BYL68" s="4"/>
      <c r="BYM68" s="4"/>
      <c r="BYN68" s="4"/>
      <c r="BYO68" s="4"/>
      <c r="BYP68" s="4"/>
      <c r="BYQ68" s="4"/>
      <c r="BYR68" s="4"/>
      <c r="BYS68" s="4"/>
      <c r="BYT68" s="4"/>
      <c r="BYU68" s="4"/>
      <c r="BYV68" s="4"/>
      <c r="BYW68" s="4"/>
      <c r="BYX68" s="4"/>
      <c r="BYY68" s="4"/>
      <c r="BYZ68" s="4"/>
      <c r="BZA68" s="4"/>
      <c r="BZB68" s="4"/>
      <c r="BZC68" s="4"/>
      <c r="BZD68" s="4"/>
      <c r="BZE68" s="4"/>
      <c r="BZF68" s="4"/>
      <c r="BZG68" s="4"/>
      <c r="BZH68" s="4"/>
      <c r="BZI68" s="4"/>
      <c r="BZJ68" s="4"/>
      <c r="BZK68" s="4"/>
      <c r="BZL68" s="4"/>
      <c r="BZM68" s="4"/>
      <c r="BZN68" s="4"/>
      <c r="BZO68" s="4"/>
      <c r="BZP68" s="4"/>
      <c r="BZQ68" s="4"/>
      <c r="BZR68" s="4"/>
      <c r="BZS68" s="4"/>
      <c r="BZT68" s="4"/>
      <c r="BZU68" s="4"/>
      <c r="BZV68" s="4"/>
      <c r="BZW68" s="4"/>
      <c r="BZX68" s="4"/>
      <c r="BZY68" s="4"/>
      <c r="BZZ68" s="4"/>
      <c r="CAA68" s="4"/>
      <c r="CAB68" s="4"/>
      <c r="CAC68" s="4"/>
      <c r="CAD68" s="4"/>
      <c r="CAE68" s="4"/>
      <c r="CAF68" s="4"/>
      <c r="CAG68" s="4"/>
      <c r="CAH68" s="4"/>
      <c r="CAI68" s="4"/>
      <c r="CAJ68" s="4"/>
      <c r="CAK68" s="4"/>
      <c r="CAL68" s="4"/>
      <c r="CAM68" s="4"/>
      <c r="CAN68" s="4"/>
      <c r="CAO68" s="4"/>
      <c r="CAP68" s="4"/>
      <c r="CAQ68" s="4"/>
      <c r="CAR68" s="4"/>
      <c r="CAS68" s="4"/>
      <c r="CAT68" s="4"/>
      <c r="CAU68" s="4"/>
      <c r="CAV68" s="4"/>
      <c r="CAW68" s="4"/>
      <c r="CAX68" s="4"/>
      <c r="CAY68" s="4"/>
      <c r="CAZ68" s="4"/>
      <c r="CBA68" s="4"/>
      <c r="CBB68" s="4"/>
      <c r="CBC68" s="4"/>
      <c r="CBD68" s="4"/>
      <c r="CBE68" s="4"/>
      <c r="CBF68" s="4"/>
      <c r="CBG68" s="4"/>
      <c r="CBH68" s="4"/>
      <c r="CBI68" s="4"/>
      <c r="CBJ68" s="4"/>
      <c r="CBK68" s="4"/>
      <c r="CBL68" s="4"/>
      <c r="CBM68" s="4"/>
      <c r="CBN68" s="4"/>
      <c r="CBO68" s="4"/>
      <c r="CBP68" s="4"/>
      <c r="CBQ68" s="4"/>
      <c r="CBR68" s="4"/>
      <c r="CBS68" s="4"/>
      <c r="CBT68" s="4"/>
      <c r="CBU68" s="4"/>
      <c r="CBV68" s="4"/>
      <c r="CBW68" s="4"/>
      <c r="CBX68" s="4"/>
      <c r="CBY68" s="4"/>
      <c r="CBZ68" s="4"/>
      <c r="CCA68" s="4"/>
      <c r="CCB68" s="4"/>
      <c r="CCC68" s="4"/>
      <c r="CCD68" s="4"/>
      <c r="CCE68" s="4"/>
      <c r="CCF68" s="4"/>
      <c r="CCG68" s="4"/>
      <c r="CCH68" s="4"/>
      <c r="CCI68" s="4"/>
      <c r="CCJ68" s="4"/>
      <c r="CCK68" s="4"/>
      <c r="CCL68" s="4"/>
      <c r="CCM68" s="4"/>
      <c r="CCN68" s="4"/>
      <c r="CCO68" s="4"/>
      <c r="CCP68" s="4"/>
      <c r="CCQ68" s="4"/>
      <c r="CCR68" s="4"/>
      <c r="CCS68" s="4"/>
      <c r="CCT68" s="4"/>
      <c r="CCU68" s="4"/>
      <c r="CCV68" s="4"/>
      <c r="CCW68" s="4"/>
      <c r="CCX68" s="4"/>
      <c r="CCY68" s="4"/>
      <c r="CCZ68" s="4"/>
      <c r="CDA68" s="4"/>
      <c r="CDB68" s="4"/>
      <c r="CDC68" s="4"/>
      <c r="CDD68" s="4"/>
      <c r="CDE68" s="4"/>
      <c r="CDF68" s="4"/>
      <c r="CDG68" s="4"/>
      <c r="CDH68" s="4"/>
      <c r="CDI68" s="4"/>
      <c r="CDJ68" s="4"/>
      <c r="CDK68" s="4"/>
      <c r="CDL68" s="4"/>
      <c r="CDM68" s="4"/>
      <c r="CDN68" s="4"/>
      <c r="CDO68" s="4"/>
      <c r="CDP68" s="4"/>
      <c r="CDQ68" s="4"/>
      <c r="CDR68" s="4"/>
      <c r="CDS68" s="4"/>
      <c r="CDT68" s="4"/>
      <c r="CDU68" s="4"/>
      <c r="CDV68" s="4"/>
      <c r="CDW68" s="4"/>
      <c r="CDX68" s="4"/>
      <c r="CDY68" s="4"/>
      <c r="CDZ68" s="4"/>
      <c r="CEA68" s="4"/>
      <c r="CEB68" s="4"/>
      <c r="CEC68" s="4"/>
      <c r="CED68" s="4"/>
      <c r="CEE68" s="4"/>
      <c r="CEF68" s="4"/>
      <c r="CEG68" s="4"/>
      <c r="CEH68" s="4"/>
      <c r="CEI68" s="4"/>
      <c r="CEJ68" s="4"/>
      <c r="CEK68" s="4"/>
      <c r="CEL68" s="4"/>
      <c r="CEM68" s="4"/>
      <c r="CEN68" s="4"/>
      <c r="CEO68" s="4"/>
      <c r="CEP68" s="4"/>
      <c r="CEQ68" s="4"/>
      <c r="CER68" s="4"/>
      <c r="CES68" s="4"/>
      <c r="CET68" s="4"/>
      <c r="CEU68" s="4"/>
      <c r="CEV68" s="4"/>
      <c r="CEW68" s="4"/>
      <c r="CEX68" s="4"/>
      <c r="CEY68" s="4"/>
      <c r="CEZ68" s="4"/>
      <c r="CFA68" s="4"/>
      <c r="CFB68" s="4"/>
      <c r="CFC68" s="4"/>
      <c r="CFD68" s="4"/>
      <c r="CFE68" s="4"/>
      <c r="CFF68" s="4"/>
      <c r="CFG68" s="4"/>
      <c r="CFH68" s="4"/>
      <c r="CFI68" s="4"/>
      <c r="CFJ68" s="4"/>
      <c r="CFK68" s="4"/>
      <c r="CFL68" s="4"/>
      <c r="CFM68" s="4"/>
      <c r="CFN68" s="4"/>
      <c r="CFO68" s="4"/>
      <c r="CFP68" s="4"/>
      <c r="CFQ68" s="4"/>
      <c r="CFR68" s="4"/>
      <c r="CFS68" s="4"/>
      <c r="CFT68" s="4"/>
      <c r="CFU68" s="4"/>
      <c r="CFV68" s="4"/>
      <c r="CFW68" s="4"/>
      <c r="CFX68" s="4"/>
      <c r="CFY68" s="4"/>
      <c r="CFZ68" s="4"/>
      <c r="CGA68" s="4"/>
      <c r="CGB68" s="4"/>
      <c r="CGC68" s="4"/>
      <c r="CGD68" s="4"/>
      <c r="CGE68" s="4"/>
      <c r="CGF68" s="4"/>
      <c r="CGG68" s="4"/>
      <c r="CGH68" s="4"/>
      <c r="CGI68" s="4"/>
      <c r="CGJ68" s="4"/>
      <c r="CGK68" s="4"/>
      <c r="CGL68" s="4"/>
      <c r="CGM68" s="4"/>
      <c r="CGN68" s="4"/>
      <c r="CGO68" s="4"/>
      <c r="CGP68" s="4"/>
      <c r="CGQ68" s="4"/>
      <c r="CGR68" s="4"/>
      <c r="CGS68" s="4"/>
      <c r="CGT68" s="4"/>
      <c r="CGU68" s="4"/>
      <c r="CGV68" s="4"/>
      <c r="CGW68" s="4"/>
      <c r="CGX68" s="4"/>
      <c r="CGY68" s="4"/>
      <c r="CGZ68" s="4"/>
      <c r="CHA68" s="4"/>
      <c r="CHB68" s="4"/>
      <c r="CHC68" s="4"/>
      <c r="CHD68" s="4"/>
      <c r="CHE68" s="4"/>
      <c r="CHF68" s="4"/>
      <c r="CHG68" s="4"/>
      <c r="CHH68" s="4"/>
      <c r="CHI68" s="4"/>
      <c r="CHJ68" s="4"/>
      <c r="CHK68" s="4"/>
      <c r="CHL68" s="4"/>
      <c r="CHM68" s="4"/>
      <c r="CHN68" s="4"/>
      <c r="CHO68" s="4"/>
      <c r="CHP68" s="4"/>
      <c r="CHQ68" s="4"/>
      <c r="CHR68" s="4"/>
      <c r="CHS68" s="4"/>
      <c r="CHT68" s="4"/>
      <c r="CHU68" s="4"/>
      <c r="CHV68" s="4"/>
      <c r="CHW68" s="4"/>
      <c r="CHX68" s="4"/>
      <c r="CHY68" s="4"/>
      <c r="CHZ68" s="4"/>
      <c r="CIA68" s="4"/>
      <c r="CIB68" s="4"/>
      <c r="CIC68" s="4"/>
      <c r="CID68" s="4"/>
      <c r="CIE68" s="4"/>
      <c r="CIF68" s="4"/>
      <c r="CIG68" s="4"/>
      <c r="CIH68" s="4"/>
      <c r="CII68" s="4"/>
      <c r="CIJ68" s="4"/>
      <c r="CIK68" s="4"/>
      <c r="CIL68" s="4"/>
      <c r="CIM68" s="4"/>
      <c r="CIN68" s="4"/>
      <c r="CIO68" s="4"/>
      <c r="CIP68" s="4"/>
      <c r="CIQ68" s="4"/>
      <c r="CIR68" s="4"/>
      <c r="CIS68" s="4"/>
      <c r="CIT68" s="4"/>
      <c r="CIU68" s="4"/>
      <c r="CIV68" s="4"/>
      <c r="CIW68" s="4"/>
      <c r="CIX68" s="4"/>
      <c r="CIY68" s="4"/>
      <c r="CIZ68" s="4"/>
      <c r="CJA68" s="4"/>
      <c r="CJB68" s="4"/>
      <c r="CJC68" s="4"/>
      <c r="CJD68" s="4"/>
      <c r="CJE68" s="4"/>
      <c r="CJF68" s="4"/>
      <c r="CJG68" s="4"/>
      <c r="CJH68" s="4"/>
      <c r="CJI68" s="4"/>
      <c r="CJJ68" s="4"/>
      <c r="CJK68" s="4"/>
      <c r="CJL68" s="4"/>
      <c r="CJM68" s="4"/>
      <c r="CJN68" s="4"/>
      <c r="CJO68" s="4"/>
      <c r="CJP68" s="4"/>
      <c r="CJQ68" s="4"/>
      <c r="CJR68" s="4"/>
      <c r="CJS68" s="4"/>
      <c r="CJT68" s="4"/>
      <c r="CJU68" s="4"/>
      <c r="CJV68" s="4"/>
      <c r="CJW68" s="4"/>
      <c r="CJX68" s="4"/>
      <c r="CJY68" s="4"/>
      <c r="CJZ68" s="4"/>
      <c r="CKA68" s="4"/>
      <c r="CKB68" s="4"/>
      <c r="CKC68" s="4"/>
      <c r="CKD68" s="4"/>
      <c r="CKE68" s="4"/>
      <c r="CKF68" s="4"/>
      <c r="CKG68" s="4"/>
      <c r="CKH68" s="4"/>
      <c r="CKI68" s="4"/>
      <c r="CKJ68" s="4"/>
      <c r="CKK68" s="4"/>
      <c r="CKL68" s="4"/>
      <c r="CKM68" s="4"/>
      <c r="CKN68" s="4"/>
      <c r="CKO68" s="4"/>
      <c r="CKP68" s="4"/>
      <c r="CKQ68" s="4"/>
      <c r="CKR68" s="4"/>
      <c r="CKS68" s="4"/>
      <c r="CKT68" s="4"/>
      <c r="CKU68" s="4"/>
      <c r="CKV68" s="4"/>
      <c r="CKW68" s="4"/>
      <c r="CKX68" s="4"/>
      <c r="CKY68" s="4"/>
      <c r="CKZ68" s="4"/>
      <c r="CLA68" s="4"/>
      <c r="CLB68" s="4"/>
      <c r="CLC68" s="4"/>
      <c r="CLD68" s="4"/>
      <c r="CLE68" s="4"/>
      <c r="CLF68" s="4"/>
      <c r="CLG68" s="4"/>
      <c r="CLH68" s="4"/>
      <c r="CLI68" s="4"/>
      <c r="CLJ68" s="4"/>
      <c r="CLK68" s="4"/>
      <c r="CLL68" s="4"/>
      <c r="CLM68" s="4"/>
      <c r="CLN68" s="4"/>
      <c r="CLO68" s="4"/>
      <c r="CLP68" s="4"/>
      <c r="CLQ68" s="4"/>
      <c r="CLR68" s="4"/>
      <c r="CLS68" s="4"/>
      <c r="CLT68" s="4"/>
      <c r="CLU68" s="4"/>
      <c r="CLV68" s="4"/>
      <c r="CLW68" s="4"/>
      <c r="CLX68" s="4"/>
      <c r="CLY68" s="4"/>
      <c r="CLZ68" s="4"/>
      <c r="CMA68" s="4"/>
      <c r="CMB68" s="4"/>
      <c r="CMC68" s="4"/>
      <c r="CMD68" s="4"/>
      <c r="CME68" s="4"/>
      <c r="CMF68" s="4"/>
      <c r="CMG68" s="4"/>
      <c r="CMH68" s="4"/>
      <c r="CMI68" s="4"/>
      <c r="CMJ68" s="4"/>
      <c r="CMK68" s="4"/>
      <c r="CML68" s="4"/>
      <c r="CMM68" s="4"/>
      <c r="CMN68" s="4"/>
      <c r="CMO68" s="4"/>
      <c r="CMP68" s="4"/>
      <c r="CMQ68" s="4"/>
      <c r="CMR68" s="4"/>
      <c r="CMS68" s="4"/>
      <c r="CMT68" s="4"/>
      <c r="CMU68" s="4"/>
      <c r="CMV68" s="4"/>
      <c r="CMW68" s="4"/>
      <c r="CMX68" s="4"/>
      <c r="CMY68" s="4"/>
      <c r="CMZ68" s="4"/>
      <c r="CNA68" s="4"/>
      <c r="CNB68" s="4"/>
      <c r="CNC68" s="4"/>
      <c r="CND68" s="4"/>
      <c r="CNE68" s="4"/>
      <c r="CNF68" s="4"/>
      <c r="CNG68" s="4"/>
      <c r="CNH68" s="4"/>
      <c r="CNI68" s="4"/>
      <c r="CNJ68" s="4"/>
      <c r="CNK68" s="4"/>
      <c r="CNL68" s="4"/>
      <c r="CNM68" s="4"/>
      <c r="CNN68" s="4"/>
      <c r="CNO68" s="4"/>
      <c r="CNP68" s="4"/>
      <c r="CNQ68" s="4"/>
      <c r="CNR68" s="4"/>
      <c r="CNS68" s="4"/>
      <c r="CNT68" s="4"/>
      <c r="CNU68" s="4"/>
      <c r="CNV68" s="4"/>
      <c r="CNW68" s="4"/>
      <c r="CNX68" s="4"/>
      <c r="CNY68" s="4"/>
      <c r="CNZ68" s="4"/>
      <c r="COA68" s="4"/>
      <c r="COB68" s="4"/>
      <c r="COC68" s="4"/>
      <c r="COD68" s="4"/>
      <c r="COE68" s="4"/>
      <c r="COF68" s="4"/>
      <c r="COG68" s="4"/>
      <c r="COH68" s="4"/>
      <c r="COI68" s="4"/>
      <c r="COJ68" s="4"/>
      <c r="COK68" s="4"/>
      <c r="COL68" s="4"/>
      <c r="COM68" s="4"/>
      <c r="CON68" s="4"/>
      <c r="COO68" s="4"/>
      <c r="COP68" s="4"/>
      <c r="COQ68" s="4"/>
      <c r="COR68" s="4"/>
      <c r="COS68" s="4"/>
      <c r="COT68" s="4"/>
      <c r="COU68" s="4"/>
      <c r="COV68" s="4"/>
      <c r="COW68" s="4"/>
      <c r="COX68" s="4"/>
      <c r="COY68" s="4"/>
      <c r="COZ68" s="4"/>
      <c r="CPA68" s="4"/>
      <c r="CPB68" s="4"/>
      <c r="CPC68" s="4"/>
      <c r="CPD68" s="4"/>
      <c r="CPE68" s="4"/>
      <c r="CPF68" s="4"/>
      <c r="CPG68" s="4"/>
      <c r="CPH68" s="4"/>
      <c r="CPI68" s="4"/>
      <c r="CPJ68" s="4"/>
      <c r="CPK68" s="4"/>
      <c r="CPL68" s="4"/>
      <c r="CPM68" s="4"/>
      <c r="CPN68" s="4"/>
      <c r="CPO68" s="4"/>
      <c r="CPP68" s="4"/>
      <c r="CPQ68" s="4"/>
      <c r="CPR68" s="4"/>
      <c r="CPS68" s="4"/>
      <c r="CPT68" s="4"/>
      <c r="CPU68" s="4"/>
      <c r="CPV68" s="4"/>
      <c r="CPW68" s="4"/>
      <c r="CPX68" s="4"/>
      <c r="CPY68" s="4"/>
      <c r="CPZ68" s="4"/>
      <c r="CQA68" s="4"/>
      <c r="CQB68" s="4"/>
      <c r="CQC68" s="4"/>
      <c r="CQD68" s="4"/>
      <c r="CQE68" s="4"/>
      <c r="CQF68" s="4"/>
      <c r="CQG68" s="4"/>
      <c r="CQH68" s="4"/>
      <c r="CQI68" s="4"/>
      <c r="CQJ68" s="4"/>
      <c r="CQK68" s="4"/>
      <c r="CQL68" s="4"/>
      <c r="CQM68" s="4"/>
      <c r="CQN68" s="4"/>
      <c r="CQO68" s="4"/>
      <c r="CQP68" s="4"/>
      <c r="CQQ68" s="4"/>
      <c r="CQR68" s="4"/>
      <c r="CQS68" s="4"/>
      <c r="CQT68" s="4"/>
      <c r="CQU68" s="4"/>
      <c r="CQV68" s="4"/>
      <c r="CQW68" s="4"/>
      <c r="CQX68" s="4"/>
      <c r="CQY68" s="4"/>
      <c r="CQZ68" s="4"/>
      <c r="CRA68" s="4"/>
      <c r="CRB68" s="4"/>
      <c r="CRC68" s="4"/>
      <c r="CRD68" s="4"/>
      <c r="CRE68" s="4"/>
      <c r="CRF68" s="4"/>
      <c r="CRG68" s="4"/>
      <c r="CRH68" s="4"/>
      <c r="CRI68" s="4"/>
      <c r="CRJ68" s="4"/>
      <c r="CRK68" s="4"/>
      <c r="CRL68" s="4"/>
      <c r="CRM68" s="4"/>
      <c r="CRN68" s="4"/>
      <c r="CRO68" s="4"/>
      <c r="CRP68" s="4"/>
      <c r="CRQ68" s="4"/>
      <c r="CRR68" s="4"/>
      <c r="CRS68" s="4"/>
      <c r="CRT68" s="4"/>
      <c r="CRU68" s="4"/>
      <c r="CRV68" s="4"/>
      <c r="CRW68" s="4"/>
      <c r="CRX68" s="4"/>
      <c r="CRY68" s="4"/>
      <c r="CRZ68" s="4"/>
      <c r="CSA68" s="4"/>
      <c r="CSB68" s="4"/>
      <c r="CSC68" s="4"/>
      <c r="CSD68" s="4"/>
      <c r="CSE68" s="4"/>
      <c r="CSF68" s="4"/>
      <c r="CSG68" s="4"/>
      <c r="CSH68" s="4"/>
      <c r="CSI68" s="4"/>
      <c r="CSJ68" s="4"/>
      <c r="CSK68" s="4"/>
      <c r="CSL68" s="4"/>
      <c r="CSM68" s="4"/>
      <c r="CSN68" s="4"/>
      <c r="CSO68" s="4"/>
      <c r="CSP68" s="4"/>
      <c r="CSQ68" s="4"/>
      <c r="CSR68" s="4"/>
      <c r="CSS68" s="4"/>
      <c r="CST68" s="4"/>
      <c r="CSU68" s="4"/>
      <c r="CSV68" s="4"/>
      <c r="CSW68" s="4"/>
      <c r="CSX68" s="4"/>
      <c r="CSY68" s="4"/>
      <c r="CSZ68" s="4"/>
      <c r="CTA68" s="4"/>
      <c r="CTB68" s="4"/>
      <c r="CTC68" s="4"/>
      <c r="CTD68" s="4"/>
      <c r="CTE68" s="4"/>
      <c r="CTF68" s="4"/>
      <c r="CTG68" s="4"/>
      <c r="CTH68" s="4"/>
      <c r="CTI68" s="4"/>
      <c r="CTJ68" s="4"/>
      <c r="CTK68" s="4"/>
      <c r="CTL68" s="4"/>
      <c r="CTM68" s="4"/>
      <c r="CTN68" s="4"/>
      <c r="CTO68" s="4"/>
      <c r="CTP68" s="4"/>
      <c r="CTQ68" s="4"/>
      <c r="CTR68" s="4"/>
      <c r="CTS68" s="4"/>
      <c r="CTT68" s="4"/>
      <c r="CTU68" s="4"/>
      <c r="CTV68" s="4"/>
      <c r="CTW68" s="4"/>
      <c r="CTX68" s="4"/>
      <c r="CTY68" s="4"/>
      <c r="CTZ68" s="4"/>
      <c r="CUA68" s="4"/>
      <c r="CUB68" s="4"/>
      <c r="CUC68" s="4"/>
      <c r="CUD68" s="4"/>
      <c r="CUE68" s="4"/>
      <c r="CUF68" s="4"/>
      <c r="CUG68" s="4"/>
      <c r="CUH68" s="4"/>
      <c r="CUI68" s="4"/>
      <c r="CUJ68" s="4"/>
      <c r="CUK68" s="4"/>
      <c r="CUL68" s="4"/>
      <c r="CUM68" s="4"/>
      <c r="CUN68" s="4"/>
      <c r="CUO68" s="4"/>
      <c r="CUP68" s="4"/>
      <c r="CUQ68" s="4"/>
      <c r="CUR68" s="4"/>
      <c r="CUS68" s="4"/>
      <c r="CUT68" s="4"/>
      <c r="CUU68" s="4"/>
      <c r="CUV68" s="4"/>
      <c r="CUW68" s="4"/>
      <c r="CUX68" s="4"/>
      <c r="CUY68" s="4"/>
      <c r="CUZ68" s="4"/>
      <c r="CVA68" s="4"/>
      <c r="CVB68" s="4"/>
      <c r="CVC68" s="4"/>
      <c r="CVD68" s="4"/>
      <c r="CVE68" s="4"/>
      <c r="CVF68" s="4"/>
      <c r="CVG68" s="4"/>
      <c r="CVH68" s="4"/>
      <c r="CVI68" s="4"/>
      <c r="CVJ68" s="4"/>
      <c r="CVK68" s="4"/>
      <c r="CVL68" s="4"/>
      <c r="CVM68" s="4"/>
      <c r="CVN68" s="4"/>
      <c r="CVO68" s="4"/>
      <c r="CVP68" s="4"/>
      <c r="CVQ68" s="4"/>
      <c r="CVR68" s="4"/>
      <c r="CVS68" s="4"/>
      <c r="CVT68" s="4"/>
      <c r="CVU68" s="4"/>
      <c r="CVV68" s="4"/>
      <c r="CVW68" s="4"/>
      <c r="CVX68" s="4"/>
      <c r="CVY68" s="4"/>
      <c r="CVZ68" s="4"/>
      <c r="CWA68" s="4"/>
      <c r="CWB68" s="4"/>
      <c r="CWC68" s="4"/>
      <c r="CWD68" s="4"/>
      <c r="CWE68" s="4"/>
      <c r="CWF68" s="4"/>
      <c r="CWG68" s="4"/>
      <c r="CWH68" s="4"/>
      <c r="CWI68" s="4"/>
      <c r="CWJ68" s="4"/>
      <c r="CWK68" s="4"/>
      <c r="CWL68" s="4"/>
      <c r="CWM68" s="4"/>
      <c r="CWN68" s="4"/>
      <c r="CWO68" s="4"/>
      <c r="CWP68" s="4"/>
      <c r="CWQ68" s="4"/>
      <c r="CWR68" s="4"/>
      <c r="CWS68" s="4"/>
      <c r="CWT68" s="4"/>
      <c r="CWU68" s="4"/>
      <c r="CWV68" s="4"/>
      <c r="CWW68" s="4"/>
      <c r="CWX68" s="4"/>
      <c r="CWY68" s="4"/>
      <c r="CWZ68" s="4"/>
      <c r="CXA68" s="4"/>
      <c r="CXB68" s="4"/>
      <c r="CXC68" s="4"/>
      <c r="CXD68" s="4"/>
      <c r="CXE68" s="4"/>
      <c r="CXF68" s="4"/>
      <c r="CXG68" s="4"/>
      <c r="CXH68" s="4"/>
      <c r="CXI68" s="4"/>
      <c r="CXJ68" s="4"/>
      <c r="CXK68" s="4"/>
      <c r="CXL68" s="4"/>
      <c r="CXM68" s="4"/>
      <c r="CXN68" s="4"/>
      <c r="CXO68" s="4"/>
      <c r="CXP68" s="4"/>
      <c r="CXQ68" s="4"/>
      <c r="CXR68" s="4"/>
      <c r="CXS68" s="4"/>
      <c r="CXT68" s="4"/>
      <c r="CXU68" s="4"/>
      <c r="CXV68" s="4"/>
      <c r="CXW68" s="4"/>
      <c r="CXX68" s="4"/>
      <c r="CXY68" s="4"/>
      <c r="CXZ68" s="4"/>
      <c r="CYA68" s="4"/>
      <c r="CYB68" s="4"/>
      <c r="CYC68" s="4"/>
      <c r="CYD68" s="4"/>
      <c r="CYE68" s="4"/>
      <c r="CYF68" s="4"/>
      <c r="CYG68" s="4"/>
      <c r="CYH68" s="4"/>
      <c r="CYI68" s="4"/>
      <c r="CYJ68" s="4"/>
      <c r="CYK68" s="4"/>
      <c r="CYL68" s="4"/>
      <c r="CYM68" s="4"/>
      <c r="CYN68" s="4"/>
      <c r="CYO68" s="4"/>
      <c r="CYP68" s="4"/>
      <c r="CYQ68" s="4"/>
      <c r="CYR68" s="4"/>
      <c r="CYS68" s="4"/>
      <c r="CYT68" s="4"/>
      <c r="CYU68" s="4"/>
      <c r="CYV68" s="4"/>
      <c r="CYW68" s="4"/>
      <c r="CYX68" s="4"/>
      <c r="CYY68" s="4"/>
      <c r="CYZ68" s="4"/>
      <c r="CZA68" s="4"/>
      <c r="CZB68" s="4"/>
      <c r="CZC68" s="4"/>
      <c r="CZD68" s="4"/>
      <c r="CZE68" s="4"/>
      <c r="CZF68" s="4"/>
      <c r="CZG68" s="4"/>
      <c r="CZH68" s="4"/>
      <c r="CZI68" s="4"/>
      <c r="CZJ68" s="4"/>
      <c r="CZK68" s="4"/>
      <c r="CZL68" s="4"/>
      <c r="CZM68" s="4"/>
      <c r="CZN68" s="4"/>
      <c r="CZO68" s="4"/>
      <c r="CZP68" s="4"/>
      <c r="CZQ68" s="4"/>
      <c r="CZR68" s="4"/>
      <c r="CZS68" s="4"/>
      <c r="CZT68" s="4"/>
      <c r="CZU68" s="4"/>
      <c r="CZV68" s="4"/>
      <c r="CZW68" s="4"/>
      <c r="CZX68" s="4"/>
      <c r="CZY68" s="4"/>
      <c r="CZZ68" s="4"/>
      <c r="DAA68" s="4"/>
      <c r="DAB68" s="4"/>
      <c r="DAC68" s="4"/>
      <c r="DAD68" s="4"/>
      <c r="DAE68" s="4"/>
      <c r="DAF68" s="4"/>
      <c r="DAG68" s="4"/>
      <c r="DAH68" s="4"/>
      <c r="DAI68" s="4"/>
      <c r="DAJ68" s="4"/>
      <c r="DAK68" s="4"/>
      <c r="DAL68" s="4"/>
      <c r="DAM68" s="4"/>
      <c r="DAN68" s="4"/>
      <c r="DAO68" s="4"/>
      <c r="DAP68" s="4"/>
      <c r="DAQ68" s="4"/>
      <c r="DAR68" s="4"/>
      <c r="DAS68" s="4"/>
      <c r="DAT68" s="4"/>
      <c r="DAU68" s="4"/>
      <c r="DAV68" s="4"/>
      <c r="DAW68" s="4"/>
      <c r="DAX68" s="4"/>
      <c r="DAY68" s="4"/>
      <c r="DAZ68" s="4"/>
      <c r="DBA68" s="4"/>
      <c r="DBB68" s="4"/>
      <c r="DBC68" s="4"/>
      <c r="DBD68" s="4"/>
      <c r="DBE68" s="4"/>
      <c r="DBF68" s="4"/>
      <c r="DBG68" s="4"/>
      <c r="DBH68" s="4"/>
      <c r="DBI68" s="4"/>
      <c r="DBJ68" s="4"/>
      <c r="DBK68" s="4"/>
      <c r="DBL68" s="4"/>
      <c r="DBM68" s="4"/>
      <c r="DBN68" s="4"/>
      <c r="DBO68" s="4"/>
      <c r="DBP68" s="4"/>
      <c r="DBQ68" s="4"/>
      <c r="DBR68" s="4"/>
      <c r="DBS68" s="4"/>
      <c r="DBT68" s="4"/>
      <c r="DBU68" s="4"/>
      <c r="DBV68" s="4"/>
      <c r="DBW68" s="4"/>
      <c r="DBX68" s="4"/>
      <c r="DBY68" s="4"/>
      <c r="DBZ68" s="4"/>
      <c r="DCA68" s="4"/>
      <c r="DCB68" s="4"/>
      <c r="DCC68" s="4"/>
      <c r="DCD68" s="4"/>
      <c r="DCE68" s="4"/>
      <c r="DCF68" s="4"/>
      <c r="DCG68" s="4"/>
      <c r="DCH68" s="4"/>
      <c r="DCI68" s="4"/>
      <c r="DCJ68" s="4"/>
      <c r="DCK68" s="4"/>
      <c r="DCL68" s="4"/>
      <c r="DCM68" s="4"/>
      <c r="DCN68" s="4"/>
      <c r="DCO68" s="4"/>
      <c r="DCP68" s="4"/>
      <c r="DCQ68" s="4"/>
      <c r="DCR68" s="4"/>
      <c r="DCS68" s="4"/>
      <c r="DCT68" s="4"/>
      <c r="DCU68" s="4"/>
      <c r="DCV68" s="4"/>
      <c r="DCW68" s="4"/>
      <c r="DCX68" s="4"/>
      <c r="DCY68" s="4"/>
      <c r="DCZ68" s="4"/>
      <c r="DDA68" s="4"/>
      <c r="DDB68" s="4"/>
      <c r="DDC68" s="4"/>
      <c r="DDD68" s="4"/>
      <c r="DDE68" s="4"/>
      <c r="DDF68" s="4"/>
      <c r="DDG68" s="4"/>
      <c r="DDH68" s="4"/>
      <c r="DDI68" s="4"/>
      <c r="DDJ68" s="4"/>
      <c r="DDK68" s="4"/>
      <c r="DDL68" s="4"/>
      <c r="DDM68" s="4"/>
      <c r="DDN68" s="4"/>
      <c r="DDO68" s="4"/>
      <c r="DDP68" s="4"/>
      <c r="DDQ68" s="4"/>
      <c r="DDR68" s="4"/>
      <c r="DDS68" s="4"/>
      <c r="DDT68" s="4"/>
      <c r="DDU68" s="4"/>
      <c r="DDV68" s="4"/>
      <c r="DDW68" s="4"/>
      <c r="DDX68" s="4"/>
      <c r="DDY68" s="4"/>
      <c r="DDZ68" s="4"/>
      <c r="DEA68" s="4"/>
      <c r="DEB68" s="4"/>
      <c r="DEC68" s="4"/>
      <c r="DED68" s="4"/>
      <c r="DEE68" s="4"/>
      <c r="DEF68" s="4"/>
      <c r="DEG68" s="4"/>
      <c r="DEH68" s="4"/>
      <c r="DEI68" s="4"/>
      <c r="DEJ68" s="4"/>
      <c r="DEK68" s="4"/>
      <c r="DEL68" s="4"/>
      <c r="DEM68" s="4"/>
      <c r="DEN68" s="4"/>
      <c r="DEO68" s="4"/>
      <c r="DEP68" s="4"/>
      <c r="DEQ68" s="4"/>
      <c r="DER68" s="4"/>
      <c r="DES68" s="4"/>
      <c r="DET68" s="4"/>
      <c r="DEU68" s="4"/>
      <c r="DEV68" s="4"/>
      <c r="DEW68" s="4"/>
      <c r="DEX68" s="4"/>
      <c r="DEY68" s="4"/>
      <c r="DEZ68" s="4"/>
      <c r="DFA68" s="4"/>
      <c r="DFB68" s="4"/>
      <c r="DFC68" s="4"/>
      <c r="DFD68" s="4"/>
      <c r="DFE68" s="4"/>
      <c r="DFF68" s="4"/>
      <c r="DFG68" s="4"/>
      <c r="DFH68" s="4"/>
      <c r="DFI68" s="4"/>
      <c r="DFJ68" s="4"/>
      <c r="DFK68" s="4"/>
      <c r="DFL68" s="4"/>
      <c r="DFM68" s="4"/>
      <c r="DFN68" s="4"/>
      <c r="DFO68" s="4"/>
      <c r="DFP68" s="4"/>
      <c r="DFQ68" s="4"/>
      <c r="DFR68" s="4"/>
      <c r="DFS68" s="4"/>
      <c r="DFT68" s="4"/>
      <c r="DFU68" s="4"/>
      <c r="DFV68" s="4"/>
      <c r="DFW68" s="4"/>
      <c r="DFX68" s="4"/>
      <c r="DFY68" s="4"/>
      <c r="DFZ68" s="4"/>
      <c r="DGA68" s="4"/>
      <c r="DGB68" s="4"/>
      <c r="DGC68" s="4"/>
      <c r="DGD68" s="4"/>
      <c r="DGE68" s="4"/>
      <c r="DGF68" s="4"/>
      <c r="DGG68" s="4"/>
      <c r="DGH68" s="4"/>
      <c r="DGI68" s="4"/>
      <c r="DGJ68" s="4"/>
      <c r="DGK68" s="4"/>
      <c r="DGL68" s="4"/>
      <c r="DGM68" s="4"/>
      <c r="DGN68" s="4"/>
      <c r="DGO68" s="4"/>
      <c r="DGP68" s="4"/>
      <c r="DGQ68" s="4"/>
      <c r="DGR68" s="4"/>
      <c r="DGS68" s="4"/>
      <c r="DGT68" s="4"/>
      <c r="DGU68" s="4"/>
      <c r="DGV68" s="4"/>
      <c r="DGW68" s="4"/>
      <c r="DGX68" s="4"/>
      <c r="DGY68" s="4"/>
      <c r="DGZ68" s="4"/>
      <c r="DHA68" s="4"/>
      <c r="DHB68" s="4"/>
      <c r="DHC68" s="4"/>
      <c r="DHD68" s="4"/>
      <c r="DHE68" s="4"/>
      <c r="DHF68" s="4"/>
      <c r="DHG68" s="4"/>
      <c r="DHH68" s="4"/>
      <c r="DHI68" s="4"/>
      <c r="DHJ68" s="4"/>
      <c r="DHK68" s="4"/>
      <c r="DHL68" s="4"/>
      <c r="DHM68" s="4"/>
      <c r="DHN68" s="4"/>
      <c r="DHO68" s="4"/>
      <c r="DHP68" s="4"/>
      <c r="DHQ68" s="4"/>
      <c r="DHR68" s="4"/>
      <c r="DHS68" s="4"/>
      <c r="DHT68" s="4"/>
      <c r="DHU68" s="4"/>
      <c r="DHV68" s="4"/>
      <c r="DHW68" s="4"/>
      <c r="DHX68" s="4"/>
      <c r="DHY68" s="4"/>
      <c r="DHZ68" s="4"/>
      <c r="DIA68" s="4"/>
      <c r="DIB68" s="4"/>
      <c r="DIC68" s="4"/>
      <c r="DID68" s="4"/>
      <c r="DIE68" s="4"/>
      <c r="DIF68" s="4"/>
      <c r="DIG68" s="4"/>
      <c r="DIH68" s="4"/>
      <c r="DII68" s="4"/>
      <c r="DIJ68" s="4"/>
      <c r="DIK68" s="4"/>
      <c r="DIL68" s="4"/>
      <c r="DIM68" s="4"/>
      <c r="DIN68" s="4"/>
      <c r="DIO68" s="4"/>
      <c r="DIP68" s="4"/>
      <c r="DIQ68" s="4"/>
      <c r="DIR68" s="4"/>
      <c r="DIS68" s="4"/>
      <c r="DIT68" s="4"/>
      <c r="DIU68" s="4"/>
      <c r="DIV68" s="4"/>
      <c r="DIW68" s="4"/>
      <c r="DIX68" s="4"/>
      <c r="DIY68" s="4"/>
      <c r="DIZ68" s="4"/>
      <c r="DJA68" s="4"/>
      <c r="DJB68" s="4"/>
      <c r="DJC68" s="4"/>
      <c r="DJD68" s="4"/>
      <c r="DJE68" s="4"/>
      <c r="DJF68" s="4"/>
      <c r="DJG68" s="4"/>
      <c r="DJH68" s="4"/>
      <c r="DJI68" s="4"/>
      <c r="DJJ68" s="4"/>
      <c r="DJK68" s="4"/>
      <c r="DJL68" s="4"/>
      <c r="DJM68" s="4"/>
      <c r="DJN68" s="4"/>
      <c r="DJO68" s="4"/>
      <c r="DJP68" s="4"/>
      <c r="DJQ68" s="4"/>
      <c r="DJR68" s="4"/>
      <c r="DJS68" s="4"/>
      <c r="DJT68" s="4"/>
      <c r="DJU68" s="4"/>
      <c r="DJV68" s="4"/>
      <c r="DJW68" s="4"/>
      <c r="DJX68" s="4"/>
      <c r="DJY68" s="4"/>
      <c r="DJZ68" s="4"/>
      <c r="DKA68" s="4"/>
      <c r="DKB68" s="4"/>
      <c r="DKC68" s="4"/>
      <c r="DKD68" s="4"/>
      <c r="DKE68" s="4"/>
      <c r="DKF68" s="4"/>
      <c r="DKG68" s="4"/>
      <c r="DKH68" s="4"/>
      <c r="DKI68" s="4"/>
      <c r="DKJ68" s="4"/>
      <c r="DKK68" s="4"/>
      <c r="DKL68" s="4"/>
      <c r="DKM68" s="4"/>
      <c r="DKN68" s="4"/>
      <c r="DKO68" s="4"/>
      <c r="DKP68" s="4"/>
      <c r="DKQ68" s="4"/>
      <c r="DKR68" s="4"/>
      <c r="DKS68" s="4"/>
      <c r="DKT68" s="4"/>
      <c r="DKU68" s="4"/>
      <c r="DKV68" s="4"/>
      <c r="DKW68" s="4"/>
      <c r="DKX68" s="4"/>
      <c r="DKY68" s="4"/>
      <c r="DKZ68" s="4"/>
      <c r="DLA68" s="4"/>
      <c r="DLB68" s="4"/>
      <c r="DLC68" s="4"/>
      <c r="DLD68" s="4"/>
      <c r="DLE68" s="4"/>
      <c r="DLF68" s="4"/>
      <c r="DLG68" s="4"/>
      <c r="DLH68" s="4"/>
      <c r="DLI68" s="4"/>
      <c r="DLJ68" s="4"/>
      <c r="DLK68" s="4"/>
      <c r="DLL68" s="4"/>
      <c r="DLM68" s="4"/>
      <c r="DLN68" s="4"/>
      <c r="DLO68" s="4"/>
      <c r="DLP68" s="4"/>
      <c r="DLQ68" s="4"/>
      <c r="DLR68" s="4"/>
      <c r="DLS68" s="4"/>
      <c r="DLT68" s="4"/>
      <c r="DLU68" s="4"/>
      <c r="DLV68" s="4"/>
      <c r="DLW68" s="4"/>
      <c r="DLX68" s="4"/>
      <c r="DLY68" s="4"/>
      <c r="DLZ68" s="4"/>
      <c r="DMA68" s="4"/>
      <c r="DMB68" s="4"/>
      <c r="DMC68" s="4"/>
      <c r="DMD68" s="4"/>
      <c r="DME68" s="4"/>
      <c r="DMF68" s="4"/>
      <c r="DMG68" s="4"/>
      <c r="DMH68" s="4"/>
      <c r="DMI68" s="4"/>
      <c r="DMJ68" s="4"/>
      <c r="DMK68" s="4"/>
      <c r="DML68" s="4"/>
      <c r="DMM68" s="4"/>
      <c r="DMN68" s="4"/>
      <c r="DMO68" s="4"/>
      <c r="DMP68" s="4"/>
      <c r="DMQ68" s="4"/>
      <c r="DMR68" s="4"/>
      <c r="DMS68" s="4"/>
      <c r="DMT68" s="4"/>
      <c r="DMU68" s="4"/>
      <c r="DMV68" s="4"/>
      <c r="DMW68" s="4"/>
      <c r="DMX68" s="4"/>
      <c r="DMY68" s="4"/>
      <c r="DMZ68" s="4"/>
      <c r="DNA68" s="4"/>
      <c r="DNB68" s="4"/>
      <c r="DNC68" s="4"/>
      <c r="DND68" s="4"/>
      <c r="DNE68" s="4"/>
      <c r="DNF68" s="4"/>
      <c r="DNG68" s="4"/>
      <c r="DNH68" s="4"/>
      <c r="DNI68" s="4"/>
      <c r="DNJ68" s="4"/>
      <c r="DNK68" s="4"/>
      <c r="DNL68" s="4"/>
      <c r="DNM68" s="4"/>
      <c r="DNN68" s="4"/>
      <c r="DNO68" s="4"/>
      <c r="DNP68" s="4"/>
      <c r="DNQ68" s="4"/>
      <c r="DNR68" s="4"/>
      <c r="DNS68" s="4"/>
      <c r="DNT68" s="4"/>
      <c r="DNU68" s="4"/>
      <c r="DNV68" s="4"/>
      <c r="DNW68" s="4"/>
      <c r="DNX68" s="4"/>
      <c r="DNY68" s="4"/>
      <c r="DNZ68" s="4"/>
      <c r="DOA68" s="4"/>
      <c r="DOB68" s="4"/>
      <c r="DOC68" s="4"/>
      <c r="DOD68" s="4"/>
      <c r="DOE68" s="4"/>
      <c r="DOF68" s="4"/>
      <c r="DOG68" s="4"/>
      <c r="DOH68" s="4"/>
      <c r="DOI68" s="4"/>
      <c r="DOJ68" s="4"/>
      <c r="DOK68" s="4"/>
      <c r="DOL68" s="4"/>
      <c r="DOM68" s="4"/>
      <c r="DON68" s="4"/>
      <c r="DOO68" s="4"/>
      <c r="DOP68" s="4"/>
      <c r="DOQ68" s="4"/>
      <c r="DOR68" s="4"/>
      <c r="DOS68" s="4"/>
      <c r="DOT68" s="4"/>
      <c r="DOU68" s="4"/>
      <c r="DOV68" s="4"/>
      <c r="DOW68" s="4"/>
      <c r="DOX68" s="4"/>
      <c r="DOY68" s="4"/>
      <c r="DOZ68" s="4"/>
      <c r="DPA68" s="4"/>
      <c r="DPB68" s="4"/>
      <c r="DPC68" s="4"/>
      <c r="DPD68" s="4"/>
      <c r="DPE68" s="4"/>
      <c r="DPF68" s="4"/>
      <c r="DPG68" s="4"/>
      <c r="DPH68" s="4"/>
      <c r="DPI68" s="4"/>
      <c r="DPJ68" s="4"/>
      <c r="DPK68" s="4"/>
      <c r="DPL68" s="4"/>
      <c r="DPM68" s="4"/>
      <c r="DPN68" s="4"/>
      <c r="DPO68" s="4"/>
      <c r="DPP68" s="4"/>
      <c r="DPQ68" s="4"/>
      <c r="DPR68" s="4"/>
      <c r="DPS68" s="4"/>
      <c r="DPT68" s="4"/>
      <c r="DPU68" s="4"/>
      <c r="DPV68" s="4"/>
      <c r="DPW68" s="4"/>
      <c r="DPX68" s="4"/>
      <c r="DPY68" s="4"/>
      <c r="DPZ68" s="4"/>
      <c r="DQA68" s="4"/>
      <c r="DQB68" s="4"/>
      <c r="DQC68" s="4"/>
      <c r="DQD68" s="4"/>
      <c r="DQE68" s="4"/>
      <c r="DQF68" s="4"/>
      <c r="DQG68" s="4"/>
      <c r="DQH68" s="4"/>
      <c r="DQI68" s="4"/>
      <c r="DQJ68" s="4"/>
      <c r="DQK68" s="4"/>
      <c r="DQL68" s="4"/>
      <c r="DQM68" s="4"/>
      <c r="DQN68" s="4"/>
      <c r="DQO68" s="4"/>
      <c r="DQP68" s="4"/>
      <c r="DQQ68" s="4"/>
      <c r="DQR68" s="4"/>
      <c r="DQS68" s="4"/>
      <c r="DQT68" s="4"/>
      <c r="DQU68" s="4"/>
      <c r="DQV68" s="4"/>
      <c r="DQW68" s="4"/>
      <c r="DQX68" s="4"/>
      <c r="DQY68" s="4"/>
      <c r="DQZ68" s="4"/>
      <c r="DRA68" s="4"/>
      <c r="DRB68" s="4"/>
      <c r="DRC68" s="4"/>
      <c r="DRD68" s="4"/>
      <c r="DRE68" s="4"/>
      <c r="DRF68" s="4"/>
      <c r="DRG68" s="4"/>
      <c r="DRH68" s="4"/>
      <c r="DRI68" s="4"/>
      <c r="DRJ68" s="4"/>
      <c r="DRK68" s="4"/>
      <c r="DRL68" s="4"/>
      <c r="DRM68" s="4"/>
      <c r="DRN68" s="4"/>
      <c r="DRO68" s="4"/>
      <c r="DRP68" s="4"/>
      <c r="DRQ68" s="4"/>
      <c r="DRR68" s="4"/>
      <c r="DRS68" s="4"/>
      <c r="DRT68" s="4"/>
      <c r="DRU68" s="4"/>
      <c r="DRV68" s="4"/>
      <c r="DRW68" s="4"/>
      <c r="DRX68" s="4"/>
      <c r="DRY68" s="4"/>
      <c r="DRZ68" s="4"/>
      <c r="DSA68" s="4"/>
      <c r="DSB68" s="4"/>
      <c r="DSC68" s="4"/>
      <c r="DSD68" s="4"/>
      <c r="DSE68" s="4"/>
      <c r="DSF68" s="4"/>
      <c r="DSG68" s="4"/>
      <c r="DSH68" s="4"/>
      <c r="DSI68" s="4"/>
      <c r="DSJ68" s="4"/>
      <c r="DSK68" s="4"/>
      <c r="DSL68" s="4"/>
      <c r="DSM68" s="4"/>
      <c r="DSN68" s="4"/>
      <c r="DSO68" s="4"/>
      <c r="DSP68" s="4"/>
      <c r="DSQ68" s="4"/>
      <c r="DSR68" s="4"/>
      <c r="DSS68" s="4"/>
      <c r="DST68" s="4"/>
      <c r="DSU68" s="4"/>
      <c r="DSV68" s="4"/>
      <c r="DSW68" s="4"/>
      <c r="DSX68" s="4"/>
      <c r="DSY68" s="4"/>
      <c r="DSZ68" s="4"/>
      <c r="DTA68" s="4"/>
      <c r="DTB68" s="4"/>
      <c r="DTC68" s="4"/>
      <c r="DTD68" s="4"/>
      <c r="DTE68" s="4"/>
      <c r="DTF68" s="4"/>
      <c r="DTG68" s="4"/>
      <c r="DTH68" s="4"/>
      <c r="DTI68" s="4"/>
      <c r="DTJ68" s="4"/>
      <c r="DTK68" s="4"/>
      <c r="DTL68" s="4"/>
      <c r="DTM68" s="4"/>
      <c r="DTN68" s="4"/>
      <c r="DTO68" s="4"/>
      <c r="DTP68" s="4"/>
      <c r="DTQ68" s="4"/>
      <c r="DTR68" s="4"/>
      <c r="DTS68" s="4"/>
      <c r="DTT68" s="4"/>
      <c r="DTU68" s="4"/>
      <c r="DTV68" s="4"/>
      <c r="DTW68" s="4"/>
      <c r="DTX68" s="4"/>
      <c r="DTY68" s="4"/>
      <c r="DTZ68" s="4"/>
      <c r="DUA68" s="4"/>
      <c r="DUB68" s="4"/>
      <c r="DUC68" s="4"/>
      <c r="DUD68" s="4"/>
      <c r="DUE68" s="4"/>
      <c r="DUF68" s="4"/>
      <c r="DUG68" s="4"/>
      <c r="DUH68" s="4"/>
      <c r="DUI68" s="4"/>
      <c r="DUJ68" s="4"/>
      <c r="DUK68" s="4"/>
      <c r="DUL68" s="4"/>
      <c r="DUM68" s="4"/>
      <c r="DUN68" s="4"/>
      <c r="DUO68" s="4"/>
      <c r="DUP68" s="4"/>
      <c r="DUQ68" s="4"/>
      <c r="DUR68" s="4"/>
      <c r="DUS68" s="4"/>
      <c r="DUT68" s="4"/>
      <c r="DUU68" s="4"/>
      <c r="DUV68" s="4"/>
      <c r="DUW68" s="4"/>
      <c r="DUX68" s="4"/>
      <c r="DUY68" s="4"/>
      <c r="DUZ68" s="4"/>
      <c r="DVA68" s="4"/>
      <c r="DVB68" s="4"/>
      <c r="DVC68" s="4"/>
      <c r="DVD68" s="4"/>
      <c r="DVE68" s="4"/>
      <c r="DVF68" s="4"/>
      <c r="DVG68" s="4"/>
      <c r="DVH68" s="4"/>
      <c r="DVI68" s="4"/>
      <c r="DVJ68" s="4"/>
      <c r="DVK68" s="4"/>
      <c r="DVL68" s="4"/>
      <c r="DVM68" s="4"/>
      <c r="DVN68" s="4"/>
      <c r="DVO68" s="4"/>
      <c r="DVP68" s="4"/>
      <c r="DVQ68" s="4"/>
      <c r="DVR68" s="4"/>
      <c r="DVS68" s="4"/>
      <c r="DVT68" s="4"/>
      <c r="DVU68" s="4"/>
      <c r="DVV68" s="4"/>
      <c r="DVW68" s="4"/>
      <c r="DVX68" s="4"/>
      <c r="DVY68" s="4"/>
      <c r="DVZ68" s="4"/>
      <c r="DWA68" s="4"/>
      <c r="DWB68" s="4"/>
      <c r="DWC68" s="4"/>
      <c r="DWD68" s="4"/>
      <c r="DWE68" s="4"/>
      <c r="DWF68" s="4"/>
      <c r="DWG68" s="4"/>
      <c r="DWH68" s="4"/>
      <c r="DWI68" s="4"/>
      <c r="DWJ68" s="4"/>
      <c r="DWK68" s="4"/>
      <c r="DWL68" s="4"/>
      <c r="DWM68" s="4"/>
      <c r="DWN68" s="4"/>
      <c r="DWO68" s="4"/>
      <c r="DWP68" s="4"/>
      <c r="DWQ68" s="4"/>
      <c r="DWR68" s="4"/>
      <c r="DWS68" s="4"/>
      <c r="DWT68" s="4"/>
      <c r="DWU68" s="4"/>
      <c r="DWV68" s="4"/>
      <c r="DWW68" s="4"/>
      <c r="DWX68" s="4"/>
      <c r="DWY68" s="4"/>
      <c r="DWZ68" s="4"/>
      <c r="DXA68" s="4"/>
      <c r="DXB68" s="4"/>
      <c r="DXC68" s="4"/>
      <c r="DXD68" s="4"/>
      <c r="DXE68" s="4"/>
      <c r="DXF68" s="4"/>
      <c r="DXG68" s="4"/>
      <c r="DXH68" s="4"/>
      <c r="DXI68" s="4"/>
      <c r="DXJ68" s="4"/>
      <c r="DXK68" s="4"/>
      <c r="DXL68" s="4"/>
      <c r="DXM68" s="4"/>
      <c r="DXN68" s="4"/>
      <c r="DXO68" s="4"/>
      <c r="DXP68" s="4"/>
      <c r="DXQ68" s="4"/>
      <c r="DXR68" s="4"/>
      <c r="DXS68" s="4"/>
      <c r="DXT68" s="4"/>
      <c r="DXU68" s="4"/>
      <c r="DXV68" s="4"/>
      <c r="DXW68" s="4"/>
      <c r="DXX68" s="4"/>
      <c r="DXY68" s="4"/>
      <c r="DXZ68" s="4"/>
      <c r="DYA68" s="4"/>
      <c r="DYB68" s="4"/>
      <c r="DYC68" s="4"/>
      <c r="DYD68" s="4"/>
      <c r="DYE68" s="4"/>
      <c r="DYF68" s="4"/>
      <c r="DYG68" s="4"/>
      <c r="DYH68" s="4"/>
      <c r="DYI68" s="4"/>
      <c r="DYJ68" s="4"/>
      <c r="DYK68" s="4"/>
      <c r="DYL68" s="4"/>
      <c r="DYM68" s="4"/>
      <c r="DYN68" s="4"/>
      <c r="DYO68" s="4"/>
      <c r="DYP68" s="4"/>
      <c r="DYQ68" s="4"/>
      <c r="DYR68" s="4"/>
      <c r="DYS68" s="4"/>
      <c r="DYT68" s="4"/>
      <c r="DYU68" s="4"/>
      <c r="DYV68" s="4"/>
      <c r="DYW68" s="4"/>
      <c r="DYX68" s="4"/>
      <c r="DYY68" s="4"/>
      <c r="DYZ68" s="4"/>
      <c r="DZA68" s="4"/>
      <c r="DZB68" s="4"/>
      <c r="DZC68" s="4"/>
      <c r="DZD68" s="4"/>
      <c r="DZE68" s="4"/>
      <c r="DZF68" s="4"/>
      <c r="DZG68" s="4"/>
      <c r="DZH68" s="4"/>
      <c r="DZI68" s="4"/>
      <c r="DZJ68" s="4"/>
      <c r="DZK68" s="4"/>
      <c r="DZL68" s="4"/>
      <c r="DZM68" s="4"/>
      <c r="DZN68" s="4"/>
      <c r="DZO68" s="4"/>
      <c r="DZP68" s="4"/>
      <c r="DZQ68" s="4"/>
      <c r="DZR68" s="4"/>
      <c r="DZS68" s="4"/>
      <c r="DZT68" s="4"/>
      <c r="DZU68" s="4"/>
      <c r="DZV68" s="4"/>
      <c r="DZW68" s="4"/>
      <c r="DZX68" s="4"/>
      <c r="DZY68" s="4"/>
      <c r="DZZ68" s="4"/>
      <c r="EAA68" s="4"/>
      <c r="EAB68" s="4"/>
      <c r="EAC68" s="4"/>
      <c r="EAD68" s="4"/>
      <c r="EAE68" s="4"/>
      <c r="EAF68" s="4"/>
      <c r="EAG68" s="4"/>
      <c r="EAH68" s="4"/>
      <c r="EAI68" s="4"/>
      <c r="EAJ68" s="4"/>
      <c r="EAK68" s="4"/>
      <c r="EAL68" s="4"/>
      <c r="EAM68" s="4"/>
      <c r="EAN68" s="4"/>
      <c r="EAO68" s="4"/>
      <c r="EAP68" s="4"/>
      <c r="EAQ68" s="4"/>
      <c r="EAR68" s="4"/>
      <c r="EAS68" s="4"/>
      <c r="EAT68" s="4"/>
      <c r="EAU68" s="4"/>
      <c r="EAV68" s="4"/>
      <c r="EAW68" s="4"/>
      <c r="EAX68" s="4"/>
      <c r="EAY68" s="4"/>
      <c r="EAZ68" s="4"/>
      <c r="EBA68" s="4"/>
      <c r="EBB68" s="4"/>
      <c r="EBC68" s="4"/>
      <c r="EBD68" s="4"/>
      <c r="EBE68" s="4"/>
      <c r="EBF68" s="4"/>
      <c r="EBG68" s="4"/>
      <c r="EBH68" s="4"/>
      <c r="EBI68" s="4"/>
      <c r="EBJ68" s="4"/>
      <c r="EBK68" s="4"/>
      <c r="EBL68" s="4"/>
      <c r="EBM68" s="4"/>
      <c r="EBN68" s="4"/>
      <c r="EBO68" s="4"/>
      <c r="EBP68" s="4"/>
      <c r="EBQ68" s="4"/>
      <c r="EBR68" s="4"/>
      <c r="EBS68" s="4"/>
      <c r="EBT68" s="4"/>
      <c r="EBU68" s="4"/>
      <c r="EBV68" s="4"/>
      <c r="EBW68" s="4"/>
      <c r="EBX68" s="4"/>
      <c r="EBY68" s="4"/>
      <c r="EBZ68" s="4"/>
      <c r="ECA68" s="4"/>
      <c r="ECB68" s="4"/>
      <c r="ECC68" s="4"/>
      <c r="ECD68" s="4"/>
      <c r="ECE68" s="4"/>
      <c r="ECF68" s="4"/>
      <c r="ECG68" s="4"/>
      <c r="ECH68" s="4"/>
      <c r="ECI68" s="4"/>
      <c r="ECJ68" s="4"/>
      <c r="ECK68" s="4"/>
      <c r="ECL68" s="4"/>
      <c r="ECM68" s="4"/>
      <c r="ECN68" s="4"/>
      <c r="ECO68" s="4"/>
      <c r="ECP68" s="4"/>
      <c r="ECQ68" s="4"/>
      <c r="ECR68" s="4"/>
      <c r="ECS68" s="4"/>
      <c r="ECT68" s="4"/>
      <c r="ECU68" s="4"/>
      <c r="ECV68" s="4"/>
      <c r="ECW68" s="4"/>
      <c r="ECX68" s="4"/>
      <c r="ECY68" s="4"/>
      <c r="ECZ68" s="4"/>
      <c r="EDA68" s="4"/>
      <c r="EDB68" s="4"/>
      <c r="EDC68" s="4"/>
      <c r="EDD68" s="4"/>
      <c r="EDE68" s="4"/>
      <c r="EDF68" s="4"/>
      <c r="EDG68" s="4"/>
      <c r="EDH68" s="4"/>
      <c r="EDI68" s="4"/>
      <c r="EDJ68" s="4"/>
      <c r="EDK68" s="4"/>
      <c r="EDL68" s="4"/>
      <c r="EDM68" s="4"/>
      <c r="EDN68" s="4"/>
      <c r="EDO68" s="4"/>
      <c r="EDP68" s="4"/>
      <c r="EDQ68" s="4"/>
      <c r="EDR68" s="4"/>
      <c r="EDS68" s="4"/>
      <c r="EDT68" s="4"/>
      <c r="EDU68" s="4"/>
      <c r="EDV68" s="4"/>
      <c r="EDW68" s="4"/>
      <c r="EDX68" s="4"/>
      <c r="EDY68" s="4"/>
      <c r="EDZ68" s="4"/>
      <c r="EEA68" s="4"/>
      <c r="EEB68" s="4"/>
      <c r="EEC68" s="4"/>
      <c r="EED68" s="4"/>
      <c r="EEE68" s="4"/>
      <c r="EEF68" s="4"/>
      <c r="EEG68" s="4"/>
      <c r="EEH68" s="4"/>
      <c r="EEI68" s="4"/>
      <c r="EEJ68" s="4"/>
      <c r="EEK68" s="4"/>
      <c r="EEL68" s="4"/>
      <c r="EEM68" s="4"/>
      <c r="EEN68" s="4"/>
      <c r="EEO68" s="4"/>
      <c r="EEP68" s="4"/>
      <c r="EEQ68" s="4"/>
      <c r="EER68" s="4"/>
      <c r="EES68" s="4"/>
      <c r="EET68" s="4"/>
      <c r="EEU68" s="4"/>
      <c r="EEV68" s="4"/>
      <c r="EEW68" s="4"/>
      <c r="EEX68" s="4"/>
      <c r="EEY68" s="4"/>
      <c r="EEZ68" s="4"/>
      <c r="EFA68" s="4"/>
      <c r="EFB68" s="4"/>
      <c r="EFC68" s="4"/>
      <c r="EFD68" s="4"/>
      <c r="EFE68" s="4"/>
      <c r="EFF68" s="4"/>
      <c r="EFG68" s="4"/>
      <c r="EFH68" s="4"/>
      <c r="EFI68" s="4"/>
      <c r="EFJ68" s="4"/>
      <c r="EFK68" s="4"/>
      <c r="EFL68" s="4"/>
      <c r="EFM68" s="4"/>
      <c r="EFN68" s="4"/>
      <c r="EFO68" s="4"/>
      <c r="EFP68" s="4"/>
      <c r="EFQ68" s="4"/>
      <c r="EFR68" s="4"/>
      <c r="EFS68" s="4"/>
      <c r="EFT68" s="4"/>
      <c r="EFU68" s="4"/>
      <c r="EFV68" s="4"/>
      <c r="EFW68" s="4"/>
      <c r="EFX68" s="4"/>
      <c r="EFY68" s="4"/>
      <c r="EFZ68" s="4"/>
      <c r="EGA68" s="4"/>
      <c r="EGB68" s="4"/>
      <c r="EGC68" s="4"/>
      <c r="EGD68" s="4"/>
      <c r="EGE68" s="4"/>
      <c r="EGF68" s="4"/>
      <c r="EGG68" s="4"/>
      <c r="EGH68" s="4"/>
      <c r="EGI68" s="4"/>
      <c r="EGJ68" s="4"/>
      <c r="EGK68" s="4"/>
      <c r="EGL68" s="4"/>
      <c r="EGM68" s="4"/>
      <c r="EGN68" s="4"/>
      <c r="EGO68" s="4"/>
      <c r="EGP68" s="4"/>
      <c r="EGQ68" s="4"/>
      <c r="EGR68" s="4"/>
      <c r="EGS68" s="4"/>
      <c r="EGT68" s="4"/>
      <c r="EGU68" s="4"/>
      <c r="EGV68" s="4"/>
      <c r="EGW68" s="4"/>
      <c r="EGX68" s="4"/>
      <c r="EGY68" s="4"/>
      <c r="EGZ68" s="4"/>
      <c r="EHA68" s="4"/>
      <c r="EHB68" s="4"/>
      <c r="EHC68" s="4"/>
      <c r="EHD68" s="4"/>
      <c r="EHE68" s="4"/>
      <c r="EHF68" s="4"/>
      <c r="EHG68" s="4"/>
      <c r="EHH68" s="4"/>
      <c r="EHI68" s="4"/>
      <c r="EHJ68" s="4"/>
      <c r="EHK68" s="4"/>
      <c r="EHL68" s="4"/>
      <c r="EHM68" s="4"/>
      <c r="EHN68" s="4"/>
      <c r="EHO68" s="4"/>
      <c r="EHP68" s="4"/>
      <c r="EHQ68" s="4"/>
      <c r="EHR68" s="4"/>
      <c r="EHS68" s="4"/>
      <c r="EHT68" s="4"/>
      <c r="EHU68" s="4"/>
      <c r="EHV68" s="4"/>
      <c r="EHW68" s="4"/>
      <c r="EHX68" s="4"/>
      <c r="EHY68" s="4"/>
      <c r="EHZ68" s="4"/>
      <c r="EIA68" s="4"/>
      <c r="EIB68" s="4"/>
      <c r="EIC68" s="4"/>
      <c r="EID68" s="4"/>
      <c r="EIE68" s="4"/>
      <c r="EIF68" s="4"/>
      <c r="EIG68" s="4"/>
      <c r="EIH68" s="4"/>
      <c r="EII68" s="4"/>
      <c r="EIJ68" s="4"/>
      <c r="EIK68" s="4"/>
      <c r="EIL68" s="4"/>
      <c r="EIM68" s="4"/>
      <c r="EIN68" s="4"/>
      <c r="EIO68" s="4"/>
      <c r="EIP68" s="4"/>
      <c r="EIQ68" s="4"/>
      <c r="EIR68" s="4"/>
      <c r="EIS68" s="4"/>
      <c r="EIT68" s="4"/>
      <c r="EIU68" s="4"/>
      <c r="EIV68" s="4"/>
      <c r="EIW68" s="4"/>
      <c r="EIX68" s="4"/>
      <c r="EIY68" s="4"/>
      <c r="EIZ68" s="4"/>
      <c r="EJA68" s="4"/>
      <c r="EJB68" s="4"/>
      <c r="EJC68" s="4"/>
      <c r="EJD68" s="4"/>
      <c r="EJE68" s="4"/>
      <c r="EJF68" s="4"/>
      <c r="EJG68" s="4"/>
      <c r="EJH68" s="4"/>
      <c r="EJI68" s="4"/>
      <c r="EJJ68" s="4"/>
      <c r="EJK68" s="4"/>
      <c r="EJL68" s="4"/>
      <c r="EJM68" s="4"/>
      <c r="EJN68" s="4"/>
      <c r="EJO68" s="4"/>
      <c r="EJP68" s="4"/>
      <c r="EJQ68" s="4"/>
      <c r="EJR68" s="4"/>
      <c r="EJS68" s="4"/>
      <c r="EJT68" s="4"/>
      <c r="EJU68" s="4"/>
      <c r="EJV68" s="4"/>
      <c r="EJW68" s="4"/>
      <c r="EJX68" s="4"/>
      <c r="EJY68" s="4"/>
      <c r="EJZ68" s="4"/>
      <c r="EKA68" s="4"/>
      <c r="EKB68" s="4"/>
      <c r="EKC68" s="4"/>
      <c r="EKD68" s="4"/>
      <c r="EKE68" s="4"/>
      <c r="EKF68" s="4"/>
      <c r="EKG68" s="4"/>
      <c r="EKH68" s="4"/>
      <c r="EKI68" s="4"/>
      <c r="EKJ68" s="4"/>
      <c r="EKK68" s="4"/>
      <c r="EKL68" s="4"/>
      <c r="EKM68" s="4"/>
      <c r="EKN68" s="4"/>
      <c r="EKO68" s="4"/>
      <c r="EKP68" s="4"/>
      <c r="EKQ68" s="4"/>
      <c r="EKR68" s="4"/>
      <c r="EKS68" s="4"/>
      <c r="EKT68" s="4"/>
      <c r="EKU68" s="4"/>
      <c r="EKV68" s="4"/>
      <c r="EKW68" s="4"/>
      <c r="EKX68" s="4"/>
      <c r="EKY68" s="4"/>
      <c r="EKZ68" s="4"/>
      <c r="ELA68" s="4"/>
      <c r="ELB68" s="4"/>
      <c r="ELC68" s="4"/>
      <c r="ELD68" s="4"/>
      <c r="ELE68" s="4"/>
      <c r="ELF68" s="4"/>
      <c r="ELG68" s="4"/>
      <c r="ELH68" s="4"/>
      <c r="ELI68" s="4"/>
      <c r="ELJ68" s="4"/>
      <c r="ELK68" s="4"/>
      <c r="ELL68" s="4"/>
      <c r="ELM68" s="4"/>
      <c r="ELN68" s="4"/>
      <c r="ELO68" s="4"/>
      <c r="ELP68" s="4"/>
      <c r="ELQ68" s="4"/>
      <c r="ELR68" s="4"/>
      <c r="ELS68" s="4"/>
      <c r="ELT68" s="4"/>
      <c r="ELU68" s="4"/>
      <c r="ELV68" s="4"/>
      <c r="ELW68" s="4"/>
      <c r="ELX68" s="4"/>
      <c r="ELY68" s="4"/>
      <c r="ELZ68" s="4"/>
      <c r="EMA68" s="4"/>
      <c r="EMB68" s="4"/>
      <c r="EMC68" s="4"/>
      <c r="EMD68" s="4"/>
      <c r="EME68" s="4"/>
      <c r="EMF68" s="4"/>
      <c r="EMG68" s="4"/>
      <c r="EMH68" s="4"/>
      <c r="EMI68" s="4"/>
      <c r="EMJ68" s="4"/>
      <c r="EMK68" s="4"/>
      <c r="EML68" s="4"/>
      <c r="EMM68" s="4"/>
      <c r="EMN68" s="4"/>
      <c r="EMO68" s="4"/>
      <c r="EMP68" s="4"/>
      <c r="EMQ68" s="4"/>
      <c r="EMR68" s="4"/>
      <c r="EMS68" s="4"/>
      <c r="EMT68" s="4"/>
      <c r="EMU68" s="4"/>
      <c r="EMV68" s="4"/>
      <c r="EMW68" s="4"/>
      <c r="EMX68" s="4"/>
      <c r="EMY68" s="4"/>
      <c r="EMZ68" s="4"/>
      <c r="ENA68" s="4"/>
      <c r="ENB68" s="4"/>
      <c r="ENC68" s="4"/>
      <c r="END68" s="4"/>
      <c r="ENE68" s="4"/>
      <c r="ENF68" s="4"/>
      <c r="ENG68" s="4"/>
      <c r="ENH68" s="4"/>
      <c r="ENI68" s="4"/>
      <c r="ENJ68" s="4"/>
      <c r="ENK68" s="4"/>
      <c r="ENL68" s="4"/>
      <c r="ENM68" s="4"/>
      <c r="ENN68" s="4"/>
      <c r="ENO68" s="4"/>
      <c r="ENP68" s="4"/>
      <c r="ENQ68" s="4"/>
      <c r="ENR68" s="4"/>
      <c r="ENS68" s="4"/>
      <c r="ENT68" s="4"/>
      <c r="ENU68" s="4"/>
      <c r="ENV68" s="4"/>
      <c r="ENW68" s="4"/>
      <c r="ENX68" s="4"/>
      <c r="ENY68" s="4"/>
      <c r="ENZ68" s="4"/>
      <c r="EOA68" s="4"/>
      <c r="EOB68" s="4"/>
      <c r="EOC68" s="4"/>
      <c r="EOD68" s="4"/>
      <c r="EOE68" s="4"/>
      <c r="EOF68" s="4"/>
      <c r="EOG68" s="4"/>
      <c r="EOH68" s="4"/>
      <c r="EOI68" s="4"/>
      <c r="EOJ68" s="4"/>
      <c r="EOK68" s="4"/>
      <c r="EOL68" s="4"/>
      <c r="EOM68" s="4"/>
      <c r="EON68" s="4"/>
      <c r="EOO68" s="4"/>
      <c r="EOP68" s="4"/>
      <c r="EOQ68" s="4"/>
      <c r="EOR68" s="4"/>
      <c r="EOS68" s="4"/>
      <c r="EOT68" s="4"/>
      <c r="EOU68" s="4"/>
      <c r="EOV68" s="4"/>
      <c r="EOW68" s="4"/>
      <c r="EOX68" s="4"/>
      <c r="EOY68" s="4"/>
      <c r="EOZ68" s="4"/>
      <c r="EPA68" s="4"/>
      <c r="EPB68" s="4"/>
      <c r="EPC68" s="4"/>
      <c r="EPD68" s="4"/>
      <c r="EPE68" s="4"/>
      <c r="EPF68" s="4"/>
      <c r="EPG68" s="4"/>
      <c r="EPH68" s="4"/>
      <c r="EPI68" s="4"/>
      <c r="EPJ68" s="4"/>
      <c r="EPK68" s="4"/>
      <c r="EPL68" s="4"/>
      <c r="EPM68" s="4"/>
      <c r="EPN68" s="4"/>
      <c r="EPO68" s="4"/>
      <c r="EPP68" s="4"/>
      <c r="EPQ68" s="4"/>
      <c r="EPR68" s="4"/>
      <c r="EPS68" s="4"/>
      <c r="EPT68" s="4"/>
      <c r="EPU68" s="4"/>
      <c r="EPV68" s="4"/>
      <c r="EPW68" s="4"/>
      <c r="EPX68" s="4"/>
      <c r="EPY68" s="4"/>
      <c r="EPZ68" s="4"/>
      <c r="EQA68" s="4"/>
      <c r="EQB68" s="4"/>
      <c r="EQC68" s="4"/>
      <c r="EQD68" s="4"/>
      <c r="EQE68" s="4"/>
      <c r="EQF68" s="4"/>
      <c r="EQG68" s="4"/>
      <c r="EQH68" s="4"/>
      <c r="EQI68" s="4"/>
      <c r="EQJ68" s="4"/>
      <c r="EQK68" s="4"/>
      <c r="EQL68" s="4"/>
      <c r="EQM68" s="4"/>
      <c r="EQN68" s="4"/>
      <c r="EQO68" s="4"/>
      <c r="EQP68" s="4"/>
      <c r="EQQ68" s="4"/>
      <c r="EQR68" s="4"/>
      <c r="EQS68" s="4"/>
      <c r="EQT68" s="4"/>
      <c r="EQU68" s="4"/>
      <c r="EQV68" s="4"/>
      <c r="EQW68" s="4"/>
      <c r="EQX68" s="4"/>
      <c r="EQY68" s="4"/>
      <c r="EQZ68" s="4"/>
      <c r="ERA68" s="4"/>
      <c r="ERB68" s="4"/>
      <c r="ERC68" s="4"/>
      <c r="ERD68" s="4"/>
      <c r="ERE68" s="4"/>
      <c r="ERF68" s="4"/>
      <c r="ERG68" s="4"/>
      <c r="ERH68" s="4"/>
      <c r="ERI68" s="4"/>
      <c r="ERJ68" s="4"/>
      <c r="ERK68" s="4"/>
      <c r="ERL68" s="4"/>
      <c r="ERM68" s="4"/>
      <c r="ERN68" s="4"/>
      <c r="ERO68" s="4"/>
      <c r="ERP68" s="4"/>
      <c r="ERQ68" s="4"/>
      <c r="ERR68" s="4"/>
      <c r="ERS68" s="4"/>
      <c r="ERT68" s="4"/>
      <c r="ERU68" s="4"/>
      <c r="ERV68" s="4"/>
      <c r="ERW68" s="4"/>
      <c r="ERX68" s="4"/>
      <c r="ERY68" s="4"/>
      <c r="ERZ68" s="4"/>
      <c r="ESA68" s="4"/>
      <c r="ESB68" s="4"/>
      <c r="ESC68" s="4"/>
      <c r="ESD68" s="4"/>
      <c r="ESE68" s="4"/>
      <c r="ESF68" s="4"/>
      <c r="ESG68" s="4"/>
      <c r="ESH68" s="4"/>
      <c r="ESI68" s="4"/>
      <c r="ESJ68" s="4"/>
      <c r="ESK68" s="4"/>
      <c r="ESL68" s="4"/>
      <c r="ESM68" s="4"/>
      <c r="ESN68" s="4"/>
      <c r="ESO68" s="4"/>
      <c r="ESP68" s="4"/>
      <c r="ESQ68" s="4"/>
      <c r="ESR68" s="4"/>
      <c r="ESS68" s="4"/>
      <c r="EST68" s="4"/>
      <c r="ESU68" s="4"/>
      <c r="ESV68" s="4"/>
      <c r="ESW68" s="4"/>
      <c r="ESX68" s="4"/>
      <c r="ESY68" s="4"/>
      <c r="ESZ68" s="4"/>
      <c r="ETA68" s="4"/>
      <c r="ETB68" s="4"/>
      <c r="ETC68" s="4"/>
      <c r="ETD68" s="4"/>
      <c r="ETE68" s="4"/>
      <c r="ETF68" s="4"/>
      <c r="ETG68" s="4"/>
      <c r="ETH68" s="4"/>
      <c r="ETI68" s="4"/>
      <c r="ETJ68" s="4"/>
      <c r="ETK68" s="4"/>
      <c r="ETL68" s="4"/>
      <c r="ETM68" s="4"/>
      <c r="ETN68" s="4"/>
      <c r="ETO68" s="4"/>
      <c r="ETP68" s="4"/>
      <c r="ETQ68" s="4"/>
      <c r="ETR68" s="4"/>
      <c r="ETS68" s="4"/>
      <c r="ETT68" s="4"/>
      <c r="ETU68" s="4"/>
      <c r="ETV68" s="4"/>
      <c r="ETW68" s="4"/>
      <c r="ETX68" s="4"/>
      <c r="ETY68" s="4"/>
      <c r="ETZ68" s="4"/>
      <c r="EUA68" s="4"/>
      <c r="EUB68" s="4"/>
      <c r="EUC68" s="4"/>
      <c r="EUD68" s="4"/>
      <c r="EUE68" s="4"/>
      <c r="EUF68" s="4"/>
      <c r="EUG68" s="4"/>
      <c r="EUH68" s="4"/>
      <c r="EUI68" s="4"/>
      <c r="EUJ68" s="4"/>
      <c r="EUK68" s="4"/>
      <c r="EUL68" s="4"/>
      <c r="EUM68" s="4"/>
      <c r="EUN68" s="4"/>
      <c r="EUO68" s="4"/>
      <c r="EUP68" s="4"/>
      <c r="EUQ68" s="4"/>
      <c r="EUR68" s="4"/>
      <c r="EUS68" s="4"/>
      <c r="EUT68" s="4"/>
      <c r="EUU68" s="4"/>
      <c r="EUV68" s="4"/>
      <c r="EUW68" s="4"/>
      <c r="EUX68" s="4"/>
      <c r="EUY68" s="4"/>
      <c r="EUZ68" s="4"/>
      <c r="EVA68" s="4"/>
      <c r="EVB68" s="4"/>
      <c r="EVC68" s="4"/>
      <c r="EVD68" s="4"/>
      <c r="EVE68" s="4"/>
      <c r="EVF68" s="4"/>
      <c r="EVG68" s="4"/>
      <c r="EVH68" s="4"/>
      <c r="EVI68" s="4"/>
      <c r="EVJ68" s="4"/>
      <c r="EVK68" s="4"/>
      <c r="EVL68" s="4"/>
      <c r="EVM68" s="4"/>
      <c r="EVN68" s="4"/>
      <c r="EVO68" s="4"/>
      <c r="EVP68" s="4"/>
      <c r="EVQ68" s="4"/>
      <c r="EVR68" s="4"/>
      <c r="EVS68" s="4"/>
      <c r="EVT68" s="4"/>
      <c r="EVU68" s="4"/>
      <c r="EVV68" s="4"/>
      <c r="EVW68" s="4"/>
      <c r="EVX68" s="4"/>
      <c r="EVY68" s="4"/>
      <c r="EVZ68" s="4"/>
      <c r="EWA68" s="4"/>
      <c r="EWB68" s="4"/>
      <c r="EWC68" s="4"/>
      <c r="EWD68" s="4"/>
      <c r="EWE68" s="4"/>
      <c r="EWF68" s="4"/>
      <c r="EWG68" s="4"/>
      <c r="EWH68" s="4"/>
      <c r="EWI68" s="4"/>
      <c r="EWJ68" s="4"/>
      <c r="EWK68" s="4"/>
      <c r="EWL68" s="4"/>
      <c r="EWM68" s="4"/>
      <c r="EWN68" s="4"/>
      <c r="EWO68" s="4"/>
      <c r="EWP68" s="4"/>
      <c r="EWQ68" s="4"/>
      <c r="EWR68" s="4"/>
      <c r="EWS68" s="4"/>
      <c r="EWT68" s="4"/>
      <c r="EWU68" s="4"/>
      <c r="EWV68" s="4"/>
      <c r="EWW68" s="4"/>
      <c r="EWX68" s="4"/>
      <c r="EWY68" s="4"/>
      <c r="EWZ68" s="4"/>
      <c r="EXA68" s="4"/>
      <c r="EXB68" s="4"/>
      <c r="EXC68" s="4"/>
      <c r="EXD68" s="4"/>
      <c r="EXE68" s="4"/>
      <c r="EXF68" s="4"/>
      <c r="EXG68" s="4"/>
      <c r="EXH68" s="4"/>
      <c r="EXI68" s="4"/>
      <c r="EXJ68" s="4"/>
      <c r="EXK68" s="4"/>
      <c r="EXL68" s="4"/>
      <c r="EXM68" s="4"/>
      <c r="EXN68" s="4"/>
      <c r="EXO68" s="4"/>
      <c r="EXP68" s="4"/>
      <c r="EXQ68" s="4"/>
      <c r="EXR68" s="4"/>
      <c r="EXS68" s="4"/>
      <c r="EXT68" s="4"/>
      <c r="EXU68" s="4"/>
      <c r="EXV68" s="4"/>
      <c r="EXW68" s="4"/>
      <c r="EXX68" s="4"/>
      <c r="EXY68" s="4"/>
      <c r="EXZ68" s="4"/>
      <c r="EYA68" s="4"/>
      <c r="EYB68" s="4"/>
      <c r="EYC68" s="4"/>
      <c r="EYD68" s="4"/>
      <c r="EYE68" s="4"/>
      <c r="EYF68" s="4"/>
      <c r="EYG68" s="4"/>
      <c r="EYH68" s="4"/>
      <c r="EYI68" s="4"/>
      <c r="EYJ68" s="4"/>
      <c r="EYK68" s="4"/>
      <c r="EYL68" s="4"/>
      <c r="EYM68" s="4"/>
      <c r="EYN68" s="4"/>
      <c r="EYO68" s="4"/>
      <c r="EYP68" s="4"/>
      <c r="EYQ68" s="4"/>
      <c r="EYR68" s="4"/>
      <c r="EYS68" s="4"/>
      <c r="EYT68" s="4"/>
      <c r="EYU68" s="4"/>
      <c r="EYV68" s="4"/>
      <c r="EYW68" s="4"/>
      <c r="EYX68" s="4"/>
      <c r="EYY68" s="4"/>
      <c r="EYZ68" s="4"/>
      <c r="EZA68" s="4"/>
      <c r="EZB68" s="4"/>
      <c r="EZC68" s="4"/>
      <c r="EZD68" s="4"/>
      <c r="EZE68" s="4"/>
      <c r="EZF68" s="4"/>
      <c r="EZG68" s="4"/>
      <c r="EZH68" s="4"/>
      <c r="EZI68" s="4"/>
      <c r="EZJ68" s="4"/>
      <c r="EZK68" s="4"/>
      <c r="EZL68" s="4"/>
      <c r="EZM68" s="4"/>
      <c r="EZN68" s="4"/>
      <c r="EZO68" s="4"/>
      <c r="EZP68" s="4"/>
      <c r="EZQ68" s="4"/>
      <c r="EZR68" s="4"/>
      <c r="EZS68" s="4"/>
      <c r="EZT68" s="4"/>
      <c r="EZU68" s="4"/>
      <c r="EZV68" s="4"/>
      <c r="EZW68" s="4"/>
      <c r="EZX68" s="4"/>
      <c r="EZY68" s="4"/>
      <c r="EZZ68" s="4"/>
      <c r="FAA68" s="4"/>
      <c r="FAB68" s="4"/>
      <c r="FAC68" s="4"/>
      <c r="FAD68" s="4"/>
      <c r="FAE68" s="4"/>
      <c r="FAF68" s="4"/>
      <c r="FAG68" s="4"/>
      <c r="FAH68" s="4"/>
      <c r="FAI68" s="4"/>
      <c r="FAJ68" s="4"/>
      <c r="FAK68" s="4"/>
      <c r="FAL68" s="4"/>
      <c r="FAM68" s="4"/>
      <c r="FAN68" s="4"/>
      <c r="FAO68" s="4"/>
      <c r="FAP68" s="4"/>
      <c r="FAQ68" s="4"/>
      <c r="FAR68" s="4"/>
      <c r="FAS68" s="4"/>
      <c r="FAT68" s="4"/>
      <c r="FAU68" s="4"/>
      <c r="FAV68" s="4"/>
      <c r="FAW68" s="4"/>
      <c r="FAX68" s="4"/>
      <c r="FAY68" s="4"/>
      <c r="FAZ68" s="4"/>
      <c r="FBA68" s="4"/>
      <c r="FBB68" s="4"/>
      <c r="FBC68" s="4"/>
      <c r="FBD68" s="4"/>
      <c r="FBE68" s="4"/>
      <c r="FBF68" s="4"/>
      <c r="FBG68" s="4"/>
      <c r="FBH68" s="4"/>
      <c r="FBI68" s="4"/>
      <c r="FBJ68" s="4"/>
      <c r="FBK68" s="4"/>
      <c r="FBL68" s="4"/>
      <c r="FBM68" s="4"/>
      <c r="FBN68" s="4"/>
      <c r="FBO68" s="4"/>
      <c r="FBP68" s="4"/>
      <c r="FBQ68" s="4"/>
      <c r="FBR68" s="4"/>
      <c r="FBS68" s="4"/>
      <c r="FBT68" s="4"/>
      <c r="FBU68" s="4"/>
      <c r="FBV68" s="4"/>
      <c r="FBW68" s="4"/>
      <c r="FBX68" s="4"/>
      <c r="FBY68" s="4"/>
      <c r="FBZ68" s="4"/>
      <c r="FCA68" s="4"/>
      <c r="FCB68" s="4"/>
      <c r="FCC68" s="4"/>
      <c r="FCD68" s="4"/>
      <c r="FCE68" s="4"/>
      <c r="FCF68" s="4"/>
      <c r="FCG68" s="4"/>
      <c r="FCH68" s="4"/>
      <c r="FCI68" s="4"/>
      <c r="FCJ68" s="4"/>
      <c r="FCK68" s="4"/>
      <c r="FCL68" s="4"/>
      <c r="FCM68" s="4"/>
      <c r="FCN68" s="4"/>
      <c r="FCO68" s="4"/>
      <c r="FCP68" s="4"/>
      <c r="FCQ68" s="4"/>
      <c r="FCR68" s="4"/>
      <c r="FCS68" s="4"/>
      <c r="FCT68" s="4"/>
      <c r="FCU68" s="4"/>
      <c r="FCV68" s="4"/>
      <c r="FCW68" s="4"/>
      <c r="FCX68" s="4"/>
      <c r="FCY68" s="4"/>
      <c r="FCZ68" s="4"/>
      <c r="FDA68" s="4"/>
      <c r="FDB68" s="4"/>
      <c r="FDC68" s="4"/>
      <c r="FDD68" s="4"/>
      <c r="FDE68" s="4"/>
      <c r="FDF68" s="4"/>
      <c r="FDG68" s="4"/>
      <c r="FDH68" s="4"/>
      <c r="FDI68" s="4"/>
      <c r="FDJ68" s="4"/>
      <c r="FDK68" s="4"/>
      <c r="FDL68" s="4"/>
      <c r="FDM68" s="4"/>
      <c r="FDN68" s="4"/>
      <c r="FDO68" s="4"/>
      <c r="FDP68" s="4"/>
      <c r="FDQ68" s="4"/>
      <c r="FDR68" s="4"/>
      <c r="FDS68" s="4"/>
      <c r="FDT68" s="4"/>
      <c r="FDU68" s="4"/>
      <c r="FDV68" s="4"/>
      <c r="FDW68" s="4"/>
      <c r="FDX68" s="4"/>
      <c r="FDY68" s="4"/>
      <c r="FDZ68" s="4"/>
      <c r="FEA68" s="4"/>
      <c r="FEB68" s="4"/>
      <c r="FEC68" s="4"/>
      <c r="FED68" s="4"/>
      <c r="FEE68" s="4"/>
      <c r="FEF68" s="4"/>
      <c r="FEG68" s="4"/>
      <c r="FEH68" s="4"/>
      <c r="FEI68" s="4"/>
      <c r="FEJ68" s="4"/>
      <c r="FEK68" s="4"/>
      <c r="FEL68" s="4"/>
      <c r="FEM68" s="4"/>
      <c r="FEN68" s="4"/>
      <c r="FEO68" s="4"/>
      <c r="FEP68" s="4"/>
      <c r="FEQ68" s="4"/>
      <c r="FER68" s="4"/>
      <c r="FES68" s="4"/>
      <c r="FET68" s="4"/>
      <c r="FEU68" s="4"/>
      <c r="FEV68" s="4"/>
      <c r="FEW68" s="4"/>
      <c r="FEX68" s="4"/>
      <c r="FEY68" s="4"/>
      <c r="FEZ68" s="4"/>
      <c r="FFA68" s="4"/>
      <c r="FFB68" s="4"/>
      <c r="FFC68" s="4"/>
      <c r="FFD68" s="4"/>
      <c r="FFE68" s="4"/>
      <c r="FFF68" s="4"/>
      <c r="FFG68" s="4"/>
      <c r="FFH68" s="4"/>
      <c r="FFI68" s="4"/>
      <c r="FFJ68" s="4"/>
      <c r="FFK68" s="4"/>
      <c r="FFL68" s="4"/>
      <c r="FFM68" s="4"/>
      <c r="FFN68" s="4"/>
      <c r="FFO68" s="4"/>
      <c r="FFP68" s="4"/>
      <c r="FFQ68" s="4"/>
      <c r="FFR68" s="4"/>
      <c r="FFS68" s="4"/>
      <c r="FFT68" s="4"/>
      <c r="FFU68" s="4"/>
      <c r="FFV68" s="4"/>
      <c r="FFW68" s="4"/>
      <c r="FFX68" s="4"/>
      <c r="FFY68" s="4"/>
      <c r="FFZ68" s="4"/>
      <c r="FGA68" s="4"/>
      <c r="FGB68" s="4"/>
      <c r="FGC68" s="4"/>
      <c r="FGD68" s="4"/>
      <c r="FGE68" s="4"/>
      <c r="FGF68" s="4"/>
      <c r="FGG68" s="4"/>
      <c r="FGH68" s="4"/>
      <c r="FGI68" s="4"/>
      <c r="FGJ68" s="4"/>
      <c r="FGK68" s="4"/>
      <c r="FGL68" s="4"/>
      <c r="FGM68" s="4"/>
      <c r="FGN68" s="4"/>
      <c r="FGO68" s="4"/>
      <c r="FGP68" s="4"/>
      <c r="FGQ68" s="4"/>
      <c r="FGR68" s="4"/>
      <c r="FGS68" s="4"/>
      <c r="FGT68" s="4"/>
      <c r="FGU68" s="4"/>
      <c r="FGV68" s="4"/>
      <c r="FGW68" s="4"/>
      <c r="FGX68" s="4"/>
      <c r="FGY68" s="4"/>
      <c r="FGZ68" s="4"/>
      <c r="FHA68" s="4"/>
      <c r="FHB68" s="4"/>
      <c r="FHC68" s="4"/>
      <c r="FHD68" s="4"/>
      <c r="FHE68" s="4"/>
      <c r="FHF68" s="4"/>
      <c r="FHG68" s="4"/>
      <c r="FHH68" s="4"/>
      <c r="FHI68" s="4"/>
      <c r="FHJ68" s="4"/>
      <c r="FHK68" s="4"/>
      <c r="FHL68" s="4"/>
      <c r="FHM68" s="4"/>
      <c r="FHN68" s="4"/>
      <c r="FHO68" s="4"/>
      <c r="FHP68" s="4"/>
      <c r="FHQ68" s="4"/>
      <c r="FHR68" s="4"/>
      <c r="FHS68" s="4"/>
      <c r="FHT68" s="4"/>
      <c r="FHU68" s="4"/>
      <c r="FHV68" s="4"/>
      <c r="FHW68" s="4"/>
      <c r="FHX68" s="4"/>
      <c r="FHY68" s="4"/>
      <c r="FHZ68" s="4"/>
      <c r="FIA68" s="4"/>
      <c r="FIB68" s="4"/>
      <c r="FIC68" s="4"/>
      <c r="FID68" s="4"/>
      <c r="FIE68" s="4"/>
      <c r="FIF68" s="4"/>
      <c r="FIG68" s="4"/>
      <c r="FIH68" s="4"/>
      <c r="FII68" s="4"/>
      <c r="FIJ68" s="4"/>
      <c r="FIK68" s="4"/>
      <c r="FIL68" s="4"/>
      <c r="FIM68" s="4"/>
      <c r="FIN68" s="4"/>
      <c r="FIO68" s="4"/>
      <c r="FIP68" s="4"/>
      <c r="FIQ68" s="4"/>
      <c r="FIR68" s="4"/>
      <c r="FIS68" s="4"/>
      <c r="FIT68" s="4"/>
      <c r="FIU68" s="4"/>
      <c r="FIV68" s="4"/>
      <c r="FIW68" s="4"/>
      <c r="FIX68" s="4"/>
      <c r="FIY68" s="4"/>
      <c r="FIZ68" s="4"/>
      <c r="FJA68" s="4"/>
      <c r="FJB68" s="4"/>
      <c r="FJC68" s="4"/>
      <c r="FJD68" s="4"/>
      <c r="FJE68" s="4"/>
      <c r="FJF68" s="4"/>
      <c r="FJG68" s="4"/>
      <c r="FJH68" s="4"/>
      <c r="FJI68" s="4"/>
      <c r="FJJ68" s="4"/>
      <c r="FJK68" s="4"/>
      <c r="FJL68" s="4"/>
      <c r="FJM68" s="4"/>
      <c r="FJN68" s="4"/>
      <c r="FJO68" s="4"/>
      <c r="FJP68" s="4"/>
      <c r="FJQ68" s="4"/>
      <c r="FJR68" s="4"/>
      <c r="FJS68" s="4"/>
      <c r="FJT68" s="4"/>
      <c r="FJU68" s="4"/>
      <c r="FJV68" s="4"/>
      <c r="FJW68" s="4"/>
      <c r="FJX68" s="4"/>
      <c r="FJY68" s="4"/>
      <c r="FJZ68" s="4"/>
      <c r="FKA68" s="4"/>
      <c r="FKB68" s="4"/>
      <c r="FKC68" s="4"/>
      <c r="FKD68" s="4"/>
      <c r="FKE68" s="4"/>
      <c r="FKF68" s="4"/>
      <c r="FKG68" s="4"/>
      <c r="FKH68" s="4"/>
      <c r="FKI68" s="4"/>
      <c r="FKJ68" s="4"/>
      <c r="FKK68" s="4"/>
      <c r="FKL68" s="4"/>
      <c r="FKM68" s="4"/>
      <c r="FKN68" s="4"/>
      <c r="FKO68" s="4"/>
      <c r="FKP68" s="4"/>
      <c r="FKQ68" s="4"/>
      <c r="FKR68" s="4"/>
      <c r="FKS68" s="4"/>
      <c r="FKT68" s="4"/>
      <c r="FKU68" s="4"/>
      <c r="FKV68" s="4"/>
      <c r="FKW68" s="4"/>
      <c r="FKX68" s="4"/>
      <c r="FKY68" s="4"/>
      <c r="FKZ68" s="4"/>
      <c r="FLA68" s="4"/>
      <c r="FLB68" s="4"/>
      <c r="FLC68" s="4"/>
      <c r="FLD68" s="4"/>
      <c r="FLE68" s="4"/>
      <c r="FLF68" s="4"/>
      <c r="FLG68" s="4"/>
      <c r="FLH68" s="4"/>
      <c r="FLI68" s="4"/>
      <c r="FLJ68" s="4"/>
      <c r="FLK68" s="4"/>
      <c r="FLL68" s="4"/>
      <c r="FLM68" s="4"/>
      <c r="FLN68" s="4"/>
      <c r="FLO68" s="4"/>
      <c r="FLP68" s="4"/>
      <c r="FLQ68" s="4"/>
      <c r="FLR68" s="4"/>
      <c r="FLS68" s="4"/>
      <c r="FLT68" s="4"/>
      <c r="FLU68" s="4"/>
      <c r="FLV68" s="4"/>
      <c r="FLW68" s="4"/>
      <c r="FLX68" s="4"/>
      <c r="FLY68" s="4"/>
      <c r="FLZ68" s="4"/>
      <c r="FMA68" s="4"/>
      <c r="FMB68" s="4"/>
      <c r="FMC68" s="4"/>
      <c r="FMD68" s="4"/>
      <c r="FME68" s="4"/>
      <c r="FMF68" s="4"/>
      <c r="FMG68" s="4"/>
      <c r="FMH68" s="4"/>
      <c r="FMI68" s="4"/>
      <c r="FMJ68" s="4"/>
      <c r="FMK68" s="4"/>
      <c r="FML68" s="4"/>
      <c r="FMM68" s="4"/>
      <c r="FMN68" s="4"/>
      <c r="FMO68" s="4"/>
      <c r="FMP68" s="4"/>
      <c r="FMQ68" s="4"/>
      <c r="FMR68" s="4"/>
      <c r="FMS68" s="4"/>
      <c r="FMT68" s="4"/>
      <c r="FMU68" s="4"/>
      <c r="FMV68" s="4"/>
      <c r="FMW68" s="4"/>
      <c r="FMX68" s="4"/>
      <c r="FMY68" s="4"/>
      <c r="FMZ68" s="4"/>
      <c r="FNA68" s="4"/>
      <c r="FNB68" s="4"/>
      <c r="FNC68" s="4"/>
      <c r="FND68" s="4"/>
      <c r="FNE68" s="4"/>
      <c r="FNF68" s="4"/>
      <c r="FNG68" s="4"/>
      <c r="FNH68" s="4"/>
      <c r="FNI68" s="4"/>
      <c r="FNJ68" s="4"/>
      <c r="FNK68" s="4"/>
      <c r="FNL68" s="4"/>
      <c r="FNM68" s="4"/>
      <c r="FNN68" s="4"/>
      <c r="FNO68" s="4"/>
      <c r="FNP68" s="4"/>
      <c r="FNQ68" s="4"/>
      <c r="FNR68" s="4"/>
      <c r="FNS68" s="4"/>
      <c r="FNT68" s="4"/>
      <c r="FNU68" s="4"/>
      <c r="FNV68" s="4"/>
      <c r="FNW68" s="4"/>
      <c r="FNX68" s="4"/>
      <c r="FNY68" s="4"/>
      <c r="FNZ68" s="4"/>
      <c r="FOA68" s="4"/>
      <c r="FOB68" s="4"/>
      <c r="FOC68" s="4"/>
      <c r="FOD68" s="4"/>
      <c r="FOE68" s="4"/>
      <c r="FOF68" s="4"/>
      <c r="FOG68" s="4"/>
      <c r="FOH68" s="4"/>
      <c r="FOI68" s="4"/>
      <c r="FOJ68" s="4"/>
      <c r="FOK68" s="4"/>
      <c r="FOL68" s="4"/>
      <c r="FOM68" s="4"/>
      <c r="FON68" s="4"/>
      <c r="FOO68" s="4"/>
      <c r="FOP68" s="4"/>
      <c r="FOQ68" s="4"/>
      <c r="FOR68" s="4"/>
      <c r="FOS68" s="4"/>
      <c r="FOT68" s="4"/>
      <c r="FOU68" s="4"/>
      <c r="FOV68" s="4"/>
      <c r="FOW68" s="4"/>
      <c r="FOX68" s="4"/>
      <c r="FOY68" s="4"/>
      <c r="FOZ68" s="4"/>
      <c r="FPA68" s="4"/>
      <c r="FPB68" s="4"/>
      <c r="FPC68" s="4"/>
      <c r="FPD68" s="4"/>
      <c r="FPE68" s="4"/>
      <c r="FPF68" s="4"/>
      <c r="FPG68" s="4"/>
      <c r="FPH68" s="4"/>
      <c r="FPI68" s="4"/>
      <c r="FPJ68" s="4"/>
      <c r="FPK68" s="4"/>
      <c r="FPL68" s="4"/>
      <c r="FPM68" s="4"/>
      <c r="FPN68" s="4"/>
      <c r="FPO68" s="4"/>
      <c r="FPP68" s="4"/>
      <c r="FPQ68" s="4"/>
      <c r="FPR68" s="4"/>
      <c r="FPS68" s="4"/>
      <c r="FPT68" s="4"/>
      <c r="FPU68" s="4"/>
      <c r="FPV68" s="4"/>
      <c r="FPW68" s="4"/>
      <c r="FPX68" s="4"/>
      <c r="FPY68" s="4"/>
      <c r="FPZ68" s="4"/>
      <c r="FQA68" s="4"/>
      <c r="FQB68" s="4"/>
      <c r="FQC68" s="4"/>
      <c r="FQD68" s="4"/>
      <c r="FQE68" s="4"/>
      <c r="FQF68" s="4"/>
      <c r="FQG68" s="4"/>
      <c r="FQH68" s="4"/>
      <c r="FQI68" s="4"/>
      <c r="FQJ68" s="4"/>
      <c r="FQK68" s="4"/>
      <c r="FQL68" s="4"/>
      <c r="FQM68" s="4"/>
      <c r="FQN68" s="4"/>
      <c r="FQO68" s="4"/>
      <c r="FQP68" s="4"/>
      <c r="FQQ68" s="4"/>
      <c r="FQR68" s="4"/>
      <c r="FQS68" s="4"/>
      <c r="FQT68" s="4"/>
      <c r="FQU68" s="4"/>
      <c r="FQV68" s="4"/>
      <c r="FQW68" s="4"/>
      <c r="FQX68" s="4"/>
      <c r="FQY68" s="4"/>
      <c r="FQZ68" s="4"/>
      <c r="FRA68" s="4"/>
      <c r="FRB68" s="4"/>
      <c r="FRC68" s="4"/>
      <c r="FRD68" s="4"/>
      <c r="FRE68" s="4"/>
      <c r="FRF68" s="4"/>
      <c r="FRG68" s="4"/>
      <c r="FRH68" s="4"/>
      <c r="FRI68" s="4"/>
      <c r="FRJ68" s="4"/>
      <c r="FRK68" s="4"/>
      <c r="FRL68" s="4"/>
      <c r="FRM68" s="4"/>
      <c r="FRN68" s="4"/>
      <c r="FRO68" s="4"/>
      <c r="FRP68" s="4"/>
      <c r="FRQ68" s="4"/>
      <c r="FRR68" s="4"/>
      <c r="FRS68" s="4"/>
      <c r="FRT68" s="4"/>
      <c r="FRU68" s="4"/>
      <c r="FRV68" s="4"/>
      <c r="FRW68" s="4"/>
      <c r="FRX68" s="4"/>
      <c r="FRY68" s="4"/>
      <c r="FRZ68" s="4"/>
      <c r="FSA68" s="4"/>
      <c r="FSB68" s="4"/>
      <c r="FSC68" s="4"/>
      <c r="FSD68" s="4"/>
      <c r="FSE68" s="4"/>
      <c r="FSF68" s="4"/>
      <c r="FSG68" s="4"/>
      <c r="FSH68" s="4"/>
      <c r="FSI68" s="4"/>
      <c r="FSJ68" s="4"/>
      <c r="FSK68" s="4"/>
      <c r="FSL68" s="4"/>
      <c r="FSM68" s="4"/>
      <c r="FSN68" s="4"/>
      <c r="FSO68" s="4"/>
      <c r="FSP68" s="4"/>
      <c r="FSQ68" s="4"/>
      <c r="FSR68" s="4"/>
      <c r="FSS68" s="4"/>
      <c r="FST68" s="4"/>
      <c r="FSU68" s="4"/>
      <c r="FSV68" s="4"/>
      <c r="FSW68" s="4"/>
      <c r="FSX68" s="4"/>
      <c r="FSY68" s="4"/>
      <c r="FSZ68" s="4"/>
      <c r="FTA68" s="4"/>
      <c r="FTB68" s="4"/>
      <c r="FTC68" s="4"/>
      <c r="FTD68" s="4"/>
      <c r="FTE68" s="4"/>
      <c r="FTF68" s="4"/>
      <c r="FTG68" s="4"/>
      <c r="FTH68" s="4"/>
      <c r="FTI68" s="4"/>
      <c r="FTJ68" s="4"/>
      <c r="FTK68" s="4"/>
      <c r="FTL68" s="4"/>
      <c r="FTM68" s="4"/>
      <c r="FTN68" s="4"/>
      <c r="FTO68" s="4"/>
      <c r="FTP68" s="4"/>
      <c r="FTQ68" s="4"/>
      <c r="FTR68" s="4"/>
      <c r="FTS68" s="4"/>
      <c r="FTT68" s="4"/>
      <c r="FTU68" s="4"/>
      <c r="FTV68" s="4"/>
      <c r="FTW68" s="4"/>
      <c r="FTX68" s="4"/>
      <c r="FTY68" s="4"/>
      <c r="FTZ68" s="4"/>
      <c r="FUA68" s="4"/>
      <c r="FUB68" s="4"/>
      <c r="FUC68" s="4"/>
      <c r="FUD68" s="4"/>
      <c r="FUE68" s="4"/>
      <c r="FUF68" s="4"/>
      <c r="FUG68" s="4"/>
      <c r="FUH68" s="4"/>
      <c r="FUI68" s="4"/>
      <c r="FUJ68" s="4"/>
      <c r="FUK68" s="4"/>
      <c r="FUL68" s="4"/>
      <c r="FUM68" s="4"/>
      <c r="FUN68" s="4"/>
      <c r="FUO68" s="4"/>
      <c r="FUP68" s="4"/>
      <c r="FUQ68" s="4"/>
      <c r="FUR68" s="4"/>
      <c r="FUS68" s="4"/>
      <c r="FUT68" s="4"/>
      <c r="FUU68" s="4"/>
      <c r="FUV68" s="4"/>
      <c r="FUW68" s="4"/>
      <c r="FUX68" s="4"/>
      <c r="FUY68" s="4"/>
      <c r="FUZ68" s="4"/>
      <c r="FVA68" s="4"/>
      <c r="FVB68" s="4"/>
      <c r="FVC68" s="4"/>
      <c r="FVD68" s="4"/>
      <c r="FVE68" s="4"/>
      <c r="FVF68" s="4"/>
      <c r="FVG68" s="4"/>
      <c r="FVH68" s="4"/>
      <c r="FVI68" s="4"/>
      <c r="FVJ68" s="4"/>
      <c r="FVK68" s="4"/>
      <c r="FVL68" s="4"/>
      <c r="FVM68" s="4"/>
      <c r="FVN68" s="4"/>
      <c r="FVO68" s="4"/>
      <c r="FVP68" s="4"/>
      <c r="FVQ68" s="4"/>
      <c r="FVR68" s="4"/>
      <c r="FVS68" s="4"/>
      <c r="FVT68" s="4"/>
      <c r="FVU68" s="4"/>
      <c r="FVV68" s="4"/>
      <c r="FVW68" s="4"/>
      <c r="FVX68" s="4"/>
      <c r="FVY68" s="4"/>
      <c r="FVZ68" s="4"/>
      <c r="FWA68" s="4"/>
      <c r="FWB68" s="4"/>
      <c r="FWC68" s="4"/>
      <c r="FWD68" s="4"/>
      <c r="FWE68" s="4"/>
      <c r="FWF68" s="4"/>
      <c r="FWG68" s="4"/>
      <c r="FWH68" s="4"/>
      <c r="FWI68" s="4"/>
      <c r="FWJ68" s="4"/>
      <c r="FWK68" s="4"/>
      <c r="FWL68" s="4"/>
      <c r="FWM68" s="4"/>
      <c r="FWN68" s="4"/>
      <c r="FWO68" s="4"/>
      <c r="FWP68" s="4"/>
      <c r="FWQ68" s="4"/>
      <c r="FWR68" s="4"/>
      <c r="FWS68" s="4"/>
      <c r="FWT68" s="4"/>
      <c r="FWU68" s="4"/>
      <c r="FWV68" s="4"/>
      <c r="FWW68" s="4"/>
      <c r="FWX68" s="4"/>
      <c r="FWY68" s="4"/>
      <c r="FWZ68" s="4"/>
      <c r="FXA68" s="4"/>
      <c r="FXB68" s="4"/>
      <c r="FXC68" s="4"/>
      <c r="FXD68" s="4"/>
      <c r="FXE68" s="4"/>
      <c r="FXF68" s="4"/>
      <c r="FXG68" s="4"/>
      <c r="FXH68" s="4"/>
      <c r="FXI68" s="4"/>
      <c r="FXJ68" s="4"/>
      <c r="FXK68" s="4"/>
      <c r="FXL68" s="4"/>
      <c r="FXM68" s="4"/>
      <c r="FXN68" s="4"/>
      <c r="FXO68" s="4"/>
      <c r="FXP68" s="4"/>
      <c r="FXQ68" s="4"/>
      <c r="FXR68" s="4"/>
      <c r="FXS68" s="4"/>
      <c r="FXT68" s="4"/>
      <c r="FXU68" s="4"/>
      <c r="FXV68" s="4"/>
      <c r="FXW68" s="4"/>
      <c r="FXX68" s="4"/>
      <c r="FXY68" s="4"/>
      <c r="FXZ68" s="4"/>
      <c r="FYA68" s="4"/>
      <c r="FYB68" s="4"/>
      <c r="FYC68" s="4"/>
      <c r="FYD68" s="4"/>
      <c r="FYE68" s="4"/>
      <c r="FYF68" s="4"/>
      <c r="FYG68" s="4"/>
      <c r="FYH68" s="4"/>
      <c r="FYI68" s="4"/>
      <c r="FYJ68" s="4"/>
      <c r="FYK68" s="4"/>
      <c r="FYL68" s="4"/>
      <c r="FYM68" s="4"/>
      <c r="FYN68" s="4"/>
      <c r="FYO68" s="4"/>
      <c r="FYP68" s="4"/>
      <c r="FYQ68" s="4"/>
      <c r="FYR68" s="4"/>
      <c r="FYS68" s="4"/>
      <c r="FYT68" s="4"/>
      <c r="FYU68" s="4"/>
      <c r="FYV68" s="4"/>
      <c r="FYW68" s="4"/>
      <c r="FYX68" s="4"/>
      <c r="FYY68" s="4"/>
      <c r="FYZ68" s="4"/>
      <c r="FZA68" s="4"/>
      <c r="FZB68" s="4"/>
      <c r="FZC68" s="4"/>
      <c r="FZD68" s="4"/>
      <c r="FZE68" s="4"/>
      <c r="FZF68" s="4"/>
      <c r="FZG68" s="4"/>
      <c r="FZH68" s="4"/>
      <c r="FZI68" s="4"/>
      <c r="FZJ68" s="4"/>
      <c r="FZK68" s="4"/>
      <c r="FZL68" s="4"/>
      <c r="FZM68" s="4"/>
      <c r="FZN68" s="4"/>
      <c r="FZO68" s="4"/>
      <c r="FZP68" s="4"/>
      <c r="FZQ68" s="4"/>
      <c r="FZR68" s="4"/>
      <c r="FZS68" s="4"/>
      <c r="FZT68" s="4"/>
      <c r="FZU68" s="4"/>
      <c r="FZV68" s="4"/>
      <c r="FZW68" s="4"/>
      <c r="FZX68" s="4"/>
      <c r="FZY68" s="4"/>
      <c r="FZZ68" s="4"/>
      <c r="GAA68" s="4"/>
      <c r="GAB68" s="4"/>
      <c r="GAC68" s="4"/>
      <c r="GAD68" s="4"/>
      <c r="GAE68" s="4"/>
      <c r="GAF68" s="4"/>
      <c r="GAG68" s="4"/>
      <c r="GAH68" s="4"/>
      <c r="GAI68" s="4"/>
      <c r="GAJ68" s="4"/>
      <c r="GAK68" s="4"/>
      <c r="GAL68" s="4"/>
      <c r="GAM68" s="4"/>
      <c r="GAN68" s="4"/>
      <c r="GAO68" s="4"/>
      <c r="GAP68" s="4"/>
      <c r="GAQ68" s="4"/>
      <c r="GAR68" s="4"/>
      <c r="GAS68" s="4"/>
      <c r="GAT68" s="4"/>
      <c r="GAU68" s="4"/>
      <c r="GAV68" s="4"/>
      <c r="GAW68" s="4"/>
      <c r="GAX68" s="4"/>
      <c r="GAY68" s="4"/>
      <c r="GAZ68" s="4"/>
      <c r="GBA68" s="4"/>
      <c r="GBB68" s="4"/>
      <c r="GBC68" s="4"/>
      <c r="GBD68" s="4"/>
      <c r="GBE68" s="4"/>
      <c r="GBF68" s="4"/>
      <c r="GBG68" s="4"/>
      <c r="GBH68" s="4"/>
      <c r="GBI68" s="4"/>
      <c r="GBJ68" s="4"/>
      <c r="GBK68" s="4"/>
      <c r="GBL68" s="4"/>
      <c r="GBM68" s="4"/>
      <c r="GBN68" s="4"/>
      <c r="GBO68" s="4"/>
      <c r="GBP68" s="4"/>
      <c r="GBQ68" s="4"/>
      <c r="GBR68" s="4"/>
      <c r="GBS68" s="4"/>
      <c r="GBT68" s="4"/>
      <c r="GBU68" s="4"/>
      <c r="GBV68" s="4"/>
      <c r="GBW68" s="4"/>
      <c r="GBX68" s="4"/>
      <c r="GBY68" s="4"/>
      <c r="GBZ68" s="4"/>
      <c r="GCA68" s="4"/>
      <c r="GCB68" s="4"/>
      <c r="GCC68" s="4"/>
      <c r="GCD68" s="4"/>
      <c r="GCE68" s="4"/>
      <c r="GCF68" s="4"/>
      <c r="GCG68" s="4"/>
      <c r="GCH68" s="4"/>
      <c r="GCI68" s="4"/>
      <c r="GCJ68" s="4"/>
      <c r="GCK68" s="4"/>
      <c r="GCL68" s="4"/>
      <c r="GCM68" s="4"/>
      <c r="GCN68" s="4"/>
      <c r="GCO68" s="4"/>
      <c r="GCP68" s="4"/>
      <c r="GCQ68" s="4"/>
      <c r="GCR68" s="4"/>
      <c r="GCS68" s="4"/>
      <c r="GCT68" s="4"/>
      <c r="GCU68" s="4"/>
      <c r="GCV68" s="4"/>
      <c r="GCW68" s="4"/>
      <c r="GCX68" s="4"/>
      <c r="GCY68" s="4"/>
      <c r="GCZ68" s="4"/>
      <c r="GDA68" s="4"/>
      <c r="GDB68" s="4"/>
      <c r="GDC68" s="4"/>
      <c r="GDD68" s="4"/>
      <c r="GDE68" s="4"/>
      <c r="GDF68" s="4"/>
      <c r="GDG68" s="4"/>
      <c r="GDH68" s="4"/>
      <c r="GDI68" s="4"/>
      <c r="GDJ68" s="4"/>
      <c r="GDK68" s="4"/>
      <c r="GDL68" s="4"/>
      <c r="GDM68" s="4"/>
      <c r="GDN68" s="4"/>
      <c r="GDO68" s="4"/>
      <c r="GDP68" s="4"/>
      <c r="GDQ68" s="4"/>
      <c r="GDR68" s="4"/>
      <c r="GDS68" s="4"/>
      <c r="GDT68" s="4"/>
      <c r="GDU68" s="4"/>
      <c r="GDV68" s="4"/>
      <c r="GDW68" s="4"/>
      <c r="GDX68" s="4"/>
      <c r="GDY68" s="4"/>
      <c r="GDZ68" s="4"/>
      <c r="GEA68" s="4"/>
      <c r="GEB68" s="4"/>
      <c r="GEC68" s="4"/>
      <c r="GED68" s="4"/>
      <c r="GEE68" s="4"/>
      <c r="GEF68" s="4"/>
      <c r="GEG68" s="4"/>
      <c r="GEH68" s="4"/>
      <c r="GEI68" s="4"/>
      <c r="GEJ68" s="4"/>
      <c r="GEK68" s="4"/>
      <c r="GEL68" s="4"/>
      <c r="GEM68" s="4"/>
      <c r="GEN68" s="4"/>
      <c r="GEO68" s="4"/>
      <c r="GEP68" s="4"/>
      <c r="GEQ68" s="4"/>
      <c r="GER68" s="4"/>
      <c r="GES68" s="4"/>
      <c r="GET68" s="4"/>
      <c r="GEU68" s="4"/>
      <c r="GEV68" s="4"/>
      <c r="GEW68" s="4"/>
      <c r="GEX68" s="4"/>
      <c r="GEY68" s="4"/>
      <c r="GEZ68" s="4"/>
      <c r="GFA68" s="4"/>
      <c r="GFB68" s="4"/>
      <c r="GFC68" s="4"/>
      <c r="GFD68" s="4"/>
      <c r="GFE68" s="4"/>
      <c r="GFF68" s="4"/>
      <c r="GFG68" s="4"/>
      <c r="GFH68" s="4"/>
      <c r="GFI68" s="4"/>
      <c r="GFJ68" s="4"/>
      <c r="GFK68" s="4"/>
      <c r="GFL68" s="4"/>
      <c r="GFM68" s="4"/>
      <c r="GFN68" s="4"/>
      <c r="GFO68" s="4"/>
      <c r="GFP68" s="4"/>
      <c r="GFQ68" s="4"/>
      <c r="GFR68" s="4"/>
      <c r="GFS68" s="4"/>
      <c r="GFT68" s="4"/>
      <c r="GFU68" s="4"/>
      <c r="GFV68" s="4"/>
      <c r="GFW68" s="4"/>
      <c r="GFX68" s="4"/>
      <c r="GFY68" s="4"/>
      <c r="GFZ68" s="4"/>
      <c r="GGA68" s="4"/>
      <c r="GGB68" s="4"/>
      <c r="GGC68" s="4"/>
      <c r="GGD68" s="4"/>
      <c r="GGE68" s="4"/>
      <c r="GGF68" s="4"/>
      <c r="GGG68" s="4"/>
      <c r="GGH68" s="4"/>
      <c r="GGI68" s="4"/>
      <c r="GGJ68" s="4"/>
      <c r="GGK68" s="4"/>
      <c r="GGL68" s="4"/>
      <c r="GGM68" s="4"/>
      <c r="GGN68" s="4"/>
      <c r="GGO68" s="4"/>
      <c r="GGP68" s="4"/>
      <c r="GGQ68" s="4"/>
      <c r="GGR68" s="4"/>
      <c r="GGS68" s="4"/>
      <c r="GGT68" s="4"/>
      <c r="GGU68" s="4"/>
      <c r="GGV68" s="4"/>
      <c r="GGW68" s="4"/>
      <c r="GGX68" s="4"/>
      <c r="GGY68" s="4"/>
      <c r="GGZ68" s="4"/>
      <c r="GHA68" s="4"/>
      <c r="GHB68" s="4"/>
      <c r="GHC68" s="4"/>
      <c r="GHD68" s="4"/>
      <c r="GHE68" s="4"/>
      <c r="GHF68" s="4"/>
      <c r="GHG68" s="4"/>
      <c r="GHH68" s="4"/>
      <c r="GHI68" s="4"/>
      <c r="GHJ68" s="4"/>
      <c r="GHK68" s="4"/>
      <c r="GHL68" s="4"/>
      <c r="GHM68" s="4"/>
      <c r="GHN68" s="4"/>
      <c r="GHO68" s="4"/>
      <c r="GHP68" s="4"/>
      <c r="GHQ68" s="4"/>
      <c r="GHR68" s="4"/>
      <c r="GHS68" s="4"/>
      <c r="GHT68" s="4"/>
      <c r="GHU68" s="4"/>
      <c r="GHV68" s="4"/>
      <c r="GHW68" s="4"/>
      <c r="GHX68" s="4"/>
      <c r="GHY68" s="4"/>
      <c r="GHZ68" s="4"/>
      <c r="GIA68" s="4"/>
      <c r="GIB68" s="4"/>
      <c r="GIC68" s="4"/>
      <c r="GID68" s="4"/>
      <c r="GIE68" s="4"/>
      <c r="GIF68" s="4"/>
      <c r="GIG68" s="4"/>
      <c r="GIH68" s="4"/>
      <c r="GII68" s="4"/>
      <c r="GIJ68" s="4"/>
      <c r="GIK68" s="4"/>
      <c r="GIL68" s="4"/>
      <c r="GIM68" s="4"/>
      <c r="GIN68" s="4"/>
      <c r="GIO68" s="4"/>
      <c r="GIP68" s="4"/>
      <c r="GIQ68" s="4"/>
      <c r="GIR68" s="4"/>
      <c r="GIS68" s="4"/>
      <c r="GIT68" s="4"/>
      <c r="GIU68" s="4"/>
      <c r="GIV68" s="4"/>
      <c r="GIW68" s="4"/>
      <c r="GIX68" s="4"/>
      <c r="GIY68" s="4"/>
      <c r="GIZ68" s="4"/>
      <c r="GJA68" s="4"/>
      <c r="GJB68" s="4"/>
      <c r="GJC68" s="4"/>
      <c r="GJD68" s="4"/>
      <c r="GJE68" s="4"/>
      <c r="GJF68" s="4"/>
      <c r="GJG68" s="4"/>
      <c r="GJH68" s="4"/>
      <c r="GJI68" s="4"/>
      <c r="GJJ68" s="4"/>
      <c r="GJK68" s="4"/>
      <c r="GJL68" s="4"/>
      <c r="GJM68" s="4"/>
      <c r="GJN68" s="4"/>
      <c r="GJO68" s="4"/>
      <c r="GJP68" s="4"/>
      <c r="GJQ68" s="4"/>
      <c r="GJR68" s="4"/>
      <c r="GJS68" s="4"/>
      <c r="GJT68" s="4"/>
      <c r="GJU68" s="4"/>
      <c r="GJV68" s="4"/>
      <c r="GJW68" s="4"/>
      <c r="GJX68" s="4"/>
      <c r="GJY68" s="4"/>
      <c r="GJZ68" s="4"/>
      <c r="GKA68" s="4"/>
      <c r="GKB68" s="4"/>
      <c r="GKC68" s="4"/>
      <c r="GKD68" s="4"/>
      <c r="GKE68" s="4"/>
      <c r="GKF68" s="4"/>
      <c r="GKG68" s="4"/>
      <c r="GKH68" s="4"/>
      <c r="GKI68" s="4"/>
      <c r="GKJ68" s="4"/>
      <c r="GKK68" s="4"/>
      <c r="GKL68" s="4"/>
      <c r="GKM68" s="4"/>
      <c r="GKN68" s="4"/>
      <c r="GKO68" s="4"/>
      <c r="GKP68" s="4"/>
      <c r="GKQ68" s="4"/>
      <c r="GKR68" s="4"/>
      <c r="GKS68" s="4"/>
      <c r="GKT68" s="4"/>
      <c r="GKU68" s="4"/>
      <c r="GKV68" s="4"/>
      <c r="GKW68" s="4"/>
      <c r="GKX68" s="4"/>
      <c r="GKY68" s="4"/>
      <c r="GKZ68" s="4"/>
      <c r="GLA68" s="4"/>
      <c r="GLB68" s="4"/>
      <c r="GLC68" s="4"/>
      <c r="GLD68" s="4"/>
      <c r="GLE68" s="4"/>
      <c r="GLF68" s="4"/>
      <c r="GLG68" s="4"/>
      <c r="GLH68" s="4"/>
      <c r="GLI68" s="4"/>
      <c r="GLJ68" s="4"/>
      <c r="GLK68" s="4"/>
      <c r="GLL68" s="4"/>
      <c r="GLM68" s="4"/>
      <c r="GLN68" s="4"/>
      <c r="GLO68" s="4"/>
      <c r="GLP68" s="4"/>
      <c r="GLQ68" s="4"/>
      <c r="GLR68" s="4"/>
      <c r="GLS68" s="4"/>
      <c r="GLT68" s="4"/>
      <c r="GLU68" s="4"/>
      <c r="GLV68" s="4"/>
      <c r="GLW68" s="4"/>
      <c r="GLX68" s="4"/>
      <c r="GLY68" s="4"/>
      <c r="GLZ68" s="4"/>
      <c r="GMA68" s="4"/>
      <c r="GMB68" s="4"/>
      <c r="GMC68" s="4"/>
      <c r="GMD68" s="4"/>
      <c r="GME68" s="4"/>
      <c r="GMF68" s="4"/>
      <c r="GMG68" s="4"/>
      <c r="GMH68" s="4"/>
      <c r="GMI68" s="4"/>
      <c r="GMJ68" s="4"/>
      <c r="GMK68" s="4"/>
      <c r="GML68" s="4"/>
      <c r="GMM68" s="4"/>
      <c r="GMN68" s="4"/>
      <c r="GMO68" s="4"/>
      <c r="GMP68" s="4"/>
      <c r="GMQ68" s="4"/>
      <c r="GMR68" s="4"/>
      <c r="GMS68" s="4"/>
      <c r="GMT68" s="4"/>
      <c r="GMU68" s="4"/>
      <c r="GMV68" s="4"/>
      <c r="GMW68" s="4"/>
      <c r="GMX68" s="4"/>
      <c r="GMY68" s="4"/>
      <c r="GMZ68" s="4"/>
      <c r="GNA68" s="4"/>
      <c r="GNB68" s="4"/>
      <c r="GNC68" s="4"/>
      <c r="GND68" s="4"/>
      <c r="GNE68" s="4"/>
      <c r="GNF68" s="4"/>
      <c r="GNG68" s="4"/>
      <c r="GNH68" s="4"/>
      <c r="GNI68" s="4"/>
      <c r="GNJ68" s="4"/>
      <c r="GNK68" s="4"/>
      <c r="GNL68" s="4"/>
      <c r="GNM68" s="4"/>
      <c r="GNN68" s="4"/>
      <c r="GNO68" s="4"/>
      <c r="GNP68" s="4"/>
      <c r="GNQ68" s="4"/>
      <c r="GNR68" s="4"/>
      <c r="GNS68" s="4"/>
      <c r="GNT68" s="4"/>
      <c r="GNU68" s="4"/>
      <c r="GNV68" s="4"/>
      <c r="GNW68" s="4"/>
      <c r="GNX68" s="4"/>
      <c r="GNY68" s="4"/>
      <c r="GNZ68" s="4"/>
      <c r="GOA68" s="4"/>
      <c r="GOB68" s="4"/>
      <c r="GOC68" s="4"/>
      <c r="GOD68" s="4"/>
      <c r="GOE68" s="4"/>
      <c r="GOF68" s="4"/>
      <c r="GOG68" s="4"/>
      <c r="GOH68" s="4"/>
      <c r="GOI68" s="4"/>
      <c r="GOJ68" s="4"/>
      <c r="GOK68" s="4"/>
      <c r="GOL68" s="4"/>
      <c r="GOM68" s="4"/>
      <c r="GON68" s="4"/>
      <c r="GOO68" s="4"/>
      <c r="GOP68" s="4"/>
      <c r="GOQ68" s="4"/>
      <c r="GOR68" s="4"/>
      <c r="GOS68" s="4"/>
      <c r="GOT68" s="4"/>
      <c r="GOU68" s="4"/>
      <c r="GOV68" s="4"/>
      <c r="GOW68" s="4"/>
      <c r="GOX68" s="4"/>
      <c r="GOY68" s="4"/>
      <c r="GOZ68" s="4"/>
      <c r="GPA68" s="4"/>
      <c r="GPB68" s="4"/>
      <c r="GPC68" s="4"/>
      <c r="GPD68" s="4"/>
      <c r="GPE68" s="4"/>
      <c r="GPF68" s="4"/>
      <c r="GPG68" s="4"/>
      <c r="GPH68" s="4"/>
      <c r="GPI68" s="4"/>
      <c r="GPJ68" s="4"/>
      <c r="GPK68" s="4"/>
      <c r="GPL68" s="4"/>
      <c r="GPM68" s="4"/>
      <c r="GPN68" s="4"/>
      <c r="GPO68" s="4"/>
      <c r="GPP68" s="4"/>
      <c r="GPQ68" s="4"/>
      <c r="GPR68" s="4"/>
      <c r="GPS68" s="4"/>
      <c r="GPT68" s="4"/>
      <c r="GPU68" s="4"/>
      <c r="GPV68" s="4"/>
      <c r="GPW68" s="4"/>
      <c r="GPX68" s="4"/>
      <c r="GPY68" s="4"/>
      <c r="GPZ68" s="4"/>
      <c r="GQA68" s="4"/>
      <c r="GQB68" s="4"/>
      <c r="GQC68" s="4"/>
      <c r="GQD68" s="4"/>
      <c r="GQE68" s="4"/>
      <c r="GQF68" s="4"/>
      <c r="GQG68" s="4"/>
      <c r="GQH68" s="4"/>
      <c r="GQI68" s="4"/>
      <c r="GQJ68" s="4"/>
      <c r="GQK68" s="4"/>
      <c r="GQL68" s="4"/>
      <c r="GQM68" s="4"/>
      <c r="GQN68" s="4"/>
      <c r="GQO68" s="4"/>
      <c r="GQP68" s="4"/>
      <c r="GQQ68" s="4"/>
      <c r="GQR68" s="4"/>
      <c r="GQS68" s="4"/>
      <c r="GQT68" s="4"/>
      <c r="GQU68" s="4"/>
      <c r="GQV68" s="4"/>
      <c r="GQW68" s="4"/>
      <c r="GQX68" s="4"/>
      <c r="GQY68" s="4"/>
      <c r="GQZ68" s="4"/>
      <c r="GRA68" s="4"/>
      <c r="GRB68" s="4"/>
      <c r="GRC68" s="4"/>
      <c r="GRD68" s="4"/>
      <c r="GRE68" s="4"/>
      <c r="GRF68" s="4"/>
      <c r="GRG68" s="4"/>
      <c r="GRH68" s="4"/>
      <c r="GRI68" s="4"/>
      <c r="GRJ68" s="4"/>
      <c r="GRK68" s="4"/>
      <c r="GRL68" s="4"/>
      <c r="GRM68" s="4"/>
      <c r="GRN68" s="4"/>
      <c r="GRO68" s="4"/>
      <c r="GRP68" s="4"/>
      <c r="GRQ68" s="4"/>
      <c r="GRR68" s="4"/>
      <c r="GRS68" s="4"/>
      <c r="GRT68" s="4"/>
      <c r="GRU68" s="4"/>
      <c r="GRV68" s="4"/>
      <c r="GRW68" s="4"/>
      <c r="GRX68" s="4"/>
      <c r="GRY68" s="4"/>
      <c r="GRZ68" s="4"/>
      <c r="GSA68" s="4"/>
      <c r="GSB68" s="4"/>
      <c r="GSC68" s="4"/>
      <c r="GSD68" s="4"/>
      <c r="GSE68" s="4"/>
      <c r="GSF68" s="4"/>
      <c r="GSG68" s="4"/>
      <c r="GSH68" s="4"/>
      <c r="GSI68" s="4"/>
      <c r="GSJ68" s="4"/>
      <c r="GSK68" s="4"/>
      <c r="GSL68" s="4"/>
      <c r="GSM68" s="4"/>
      <c r="GSN68" s="4"/>
      <c r="GSO68" s="4"/>
      <c r="GSP68" s="4"/>
      <c r="GSQ68" s="4"/>
      <c r="GSR68" s="4"/>
      <c r="GSS68" s="4"/>
      <c r="GST68" s="4"/>
      <c r="GSU68" s="4"/>
      <c r="GSV68" s="4"/>
      <c r="GSW68" s="4"/>
      <c r="GSX68" s="4"/>
      <c r="GSY68" s="4"/>
      <c r="GSZ68" s="4"/>
      <c r="GTA68" s="4"/>
      <c r="GTB68" s="4"/>
      <c r="GTC68" s="4"/>
      <c r="GTD68" s="4"/>
      <c r="GTE68" s="4"/>
      <c r="GTF68" s="4"/>
      <c r="GTG68" s="4"/>
      <c r="GTH68" s="4"/>
      <c r="GTI68" s="4"/>
      <c r="GTJ68" s="4"/>
      <c r="GTK68" s="4"/>
      <c r="GTL68" s="4"/>
      <c r="GTM68" s="4"/>
      <c r="GTN68" s="4"/>
      <c r="GTO68" s="4"/>
      <c r="GTP68" s="4"/>
      <c r="GTQ68" s="4"/>
      <c r="GTR68" s="4"/>
      <c r="GTS68" s="4"/>
      <c r="GTT68" s="4"/>
      <c r="GTU68" s="4"/>
      <c r="GTV68" s="4"/>
      <c r="GTW68" s="4"/>
      <c r="GTX68" s="4"/>
      <c r="GTY68" s="4"/>
      <c r="GTZ68" s="4"/>
      <c r="GUA68" s="4"/>
      <c r="GUB68" s="4"/>
      <c r="GUC68" s="4"/>
      <c r="GUD68" s="4"/>
      <c r="GUE68" s="4"/>
      <c r="GUF68" s="4"/>
      <c r="GUG68" s="4"/>
      <c r="GUH68" s="4"/>
      <c r="GUI68" s="4"/>
      <c r="GUJ68" s="4"/>
      <c r="GUK68" s="4"/>
      <c r="GUL68" s="4"/>
      <c r="GUM68" s="4"/>
      <c r="GUN68" s="4"/>
      <c r="GUO68" s="4"/>
      <c r="GUP68" s="4"/>
      <c r="GUQ68" s="4"/>
      <c r="GUR68" s="4"/>
      <c r="GUS68" s="4"/>
      <c r="GUT68" s="4"/>
      <c r="GUU68" s="4"/>
      <c r="GUV68" s="4"/>
      <c r="GUW68" s="4"/>
      <c r="GUX68" s="4"/>
      <c r="GUY68" s="4"/>
      <c r="GUZ68" s="4"/>
      <c r="GVA68" s="4"/>
      <c r="GVB68" s="4"/>
      <c r="GVC68" s="4"/>
      <c r="GVD68" s="4"/>
      <c r="GVE68" s="4"/>
      <c r="GVF68" s="4"/>
      <c r="GVG68" s="4"/>
      <c r="GVH68" s="4"/>
      <c r="GVI68" s="4"/>
      <c r="GVJ68" s="4"/>
      <c r="GVK68" s="4"/>
      <c r="GVL68" s="4"/>
      <c r="GVM68" s="4"/>
      <c r="GVN68" s="4"/>
      <c r="GVO68" s="4"/>
      <c r="GVP68" s="4"/>
      <c r="GVQ68" s="4"/>
      <c r="GVR68" s="4"/>
      <c r="GVS68" s="4"/>
      <c r="GVT68" s="4"/>
      <c r="GVU68" s="4"/>
      <c r="GVV68" s="4"/>
      <c r="GVW68" s="4"/>
      <c r="GVX68" s="4"/>
      <c r="GVY68" s="4"/>
      <c r="GVZ68" s="4"/>
      <c r="GWA68" s="4"/>
      <c r="GWB68" s="4"/>
      <c r="GWC68" s="4"/>
      <c r="GWD68" s="4"/>
      <c r="GWE68" s="4"/>
      <c r="GWF68" s="4"/>
      <c r="GWG68" s="4"/>
      <c r="GWH68" s="4"/>
      <c r="GWI68" s="4"/>
      <c r="GWJ68" s="4"/>
      <c r="GWK68" s="4"/>
      <c r="GWL68" s="4"/>
      <c r="GWM68" s="4"/>
      <c r="GWN68" s="4"/>
      <c r="GWO68" s="4"/>
      <c r="GWP68" s="4"/>
      <c r="GWQ68" s="4"/>
      <c r="GWR68" s="4"/>
      <c r="GWS68" s="4"/>
      <c r="GWT68" s="4"/>
      <c r="GWU68" s="4"/>
      <c r="GWV68" s="4"/>
      <c r="GWW68" s="4"/>
      <c r="GWX68" s="4"/>
      <c r="GWY68" s="4"/>
      <c r="GWZ68" s="4"/>
      <c r="GXA68" s="4"/>
      <c r="GXB68" s="4"/>
      <c r="GXC68" s="4"/>
      <c r="GXD68" s="4"/>
      <c r="GXE68" s="4"/>
      <c r="GXF68" s="4"/>
      <c r="GXG68" s="4"/>
      <c r="GXH68" s="4"/>
      <c r="GXI68" s="4"/>
      <c r="GXJ68" s="4"/>
      <c r="GXK68" s="4"/>
      <c r="GXL68" s="4"/>
      <c r="GXM68" s="4"/>
      <c r="GXN68" s="4"/>
      <c r="GXO68" s="4"/>
      <c r="GXP68" s="4"/>
      <c r="GXQ68" s="4"/>
      <c r="GXR68" s="4"/>
      <c r="GXS68" s="4"/>
      <c r="GXT68" s="4"/>
      <c r="GXU68" s="4"/>
      <c r="GXV68" s="4"/>
      <c r="GXW68" s="4"/>
      <c r="GXX68" s="4"/>
      <c r="GXY68" s="4"/>
      <c r="GXZ68" s="4"/>
      <c r="GYA68" s="4"/>
      <c r="GYB68" s="4"/>
      <c r="GYC68" s="4"/>
      <c r="GYD68" s="4"/>
      <c r="GYE68" s="4"/>
      <c r="GYF68" s="4"/>
      <c r="GYG68" s="4"/>
      <c r="GYH68" s="4"/>
      <c r="GYI68" s="4"/>
      <c r="GYJ68" s="4"/>
      <c r="GYK68" s="4"/>
      <c r="GYL68" s="4"/>
      <c r="GYM68" s="4"/>
      <c r="GYN68" s="4"/>
      <c r="GYO68" s="4"/>
      <c r="GYP68" s="4"/>
      <c r="GYQ68" s="4"/>
      <c r="GYR68" s="4"/>
      <c r="GYS68" s="4"/>
      <c r="GYT68" s="4"/>
      <c r="GYU68" s="4"/>
      <c r="GYV68" s="4"/>
      <c r="GYW68" s="4"/>
      <c r="GYX68" s="4"/>
      <c r="GYY68" s="4"/>
      <c r="GYZ68" s="4"/>
      <c r="GZA68" s="4"/>
      <c r="GZB68" s="4"/>
      <c r="GZC68" s="4"/>
      <c r="GZD68" s="4"/>
      <c r="GZE68" s="4"/>
      <c r="GZF68" s="4"/>
      <c r="GZG68" s="4"/>
      <c r="GZH68" s="4"/>
      <c r="GZI68" s="4"/>
      <c r="GZJ68" s="4"/>
      <c r="GZK68" s="4"/>
      <c r="GZL68" s="4"/>
      <c r="GZM68" s="4"/>
      <c r="GZN68" s="4"/>
      <c r="GZO68" s="4"/>
      <c r="GZP68" s="4"/>
      <c r="GZQ68" s="4"/>
      <c r="GZR68" s="4"/>
      <c r="GZS68" s="4"/>
      <c r="GZT68" s="4"/>
      <c r="GZU68" s="4"/>
      <c r="GZV68" s="4"/>
      <c r="GZW68" s="4"/>
      <c r="GZX68" s="4"/>
      <c r="GZY68" s="4"/>
      <c r="GZZ68" s="4"/>
      <c r="HAA68" s="4"/>
      <c r="HAB68" s="4"/>
      <c r="HAC68" s="4"/>
      <c r="HAD68" s="4"/>
      <c r="HAE68" s="4"/>
      <c r="HAF68" s="4"/>
      <c r="HAG68" s="4"/>
      <c r="HAH68" s="4"/>
      <c r="HAI68" s="4"/>
      <c r="HAJ68" s="4"/>
      <c r="HAK68" s="4"/>
      <c r="HAL68" s="4"/>
      <c r="HAM68" s="4"/>
      <c r="HAN68" s="4"/>
      <c r="HAO68" s="4"/>
      <c r="HAP68" s="4"/>
      <c r="HAQ68" s="4"/>
      <c r="HAR68" s="4"/>
      <c r="HAS68" s="4"/>
      <c r="HAT68" s="4"/>
      <c r="HAU68" s="4"/>
      <c r="HAV68" s="4"/>
      <c r="HAW68" s="4"/>
      <c r="HAX68" s="4"/>
      <c r="HAY68" s="4"/>
      <c r="HAZ68" s="4"/>
      <c r="HBA68" s="4"/>
      <c r="HBB68" s="4"/>
      <c r="HBC68" s="4"/>
      <c r="HBD68" s="4"/>
      <c r="HBE68" s="4"/>
      <c r="HBF68" s="4"/>
      <c r="HBG68" s="4"/>
      <c r="HBH68" s="4"/>
      <c r="HBI68" s="4"/>
      <c r="HBJ68" s="4"/>
      <c r="HBK68" s="4"/>
      <c r="HBL68" s="4"/>
      <c r="HBM68" s="4"/>
      <c r="HBN68" s="4"/>
      <c r="HBO68" s="4"/>
      <c r="HBP68" s="4"/>
      <c r="HBQ68" s="4"/>
      <c r="HBR68" s="4"/>
      <c r="HBS68" s="4"/>
      <c r="HBT68" s="4"/>
      <c r="HBU68" s="4"/>
      <c r="HBV68" s="4"/>
      <c r="HBW68" s="4"/>
      <c r="HBX68" s="4"/>
      <c r="HBY68" s="4"/>
      <c r="HBZ68" s="4"/>
      <c r="HCA68" s="4"/>
      <c r="HCB68" s="4"/>
      <c r="HCC68" s="4"/>
      <c r="HCD68" s="4"/>
      <c r="HCE68" s="4"/>
      <c r="HCF68" s="4"/>
      <c r="HCG68" s="4"/>
      <c r="HCH68" s="4"/>
      <c r="HCI68" s="4"/>
      <c r="HCJ68" s="4"/>
      <c r="HCK68" s="4"/>
      <c r="HCL68" s="4"/>
      <c r="HCM68" s="4"/>
      <c r="HCN68" s="4"/>
      <c r="HCO68" s="4"/>
      <c r="HCP68" s="4"/>
      <c r="HCQ68" s="4"/>
      <c r="HCR68" s="4"/>
      <c r="HCS68" s="4"/>
      <c r="HCT68" s="4"/>
      <c r="HCU68" s="4"/>
      <c r="HCV68" s="4"/>
      <c r="HCW68" s="4"/>
      <c r="HCX68" s="4"/>
      <c r="HCY68" s="4"/>
      <c r="HCZ68" s="4"/>
      <c r="HDA68" s="4"/>
      <c r="HDB68" s="4"/>
      <c r="HDC68" s="4"/>
      <c r="HDD68" s="4"/>
      <c r="HDE68" s="4"/>
      <c r="HDF68" s="4"/>
      <c r="HDG68" s="4"/>
      <c r="HDH68" s="4"/>
      <c r="HDI68" s="4"/>
      <c r="HDJ68" s="4"/>
      <c r="HDK68" s="4"/>
      <c r="HDL68" s="4"/>
      <c r="HDM68" s="4"/>
      <c r="HDN68" s="4"/>
      <c r="HDO68" s="4"/>
      <c r="HDP68" s="4"/>
      <c r="HDQ68" s="4"/>
      <c r="HDR68" s="4"/>
      <c r="HDS68" s="4"/>
      <c r="HDT68" s="4"/>
      <c r="HDU68" s="4"/>
      <c r="HDV68" s="4"/>
      <c r="HDW68" s="4"/>
      <c r="HDX68" s="4"/>
      <c r="HDY68" s="4"/>
      <c r="HDZ68" s="4"/>
      <c r="HEA68" s="4"/>
      <c r="HEB68" s="4"/>
      <c r="HEC68" s="4"/>
      <c r="HED68" s="4"/>
      <c r="HEE68" s="4"/>
      <c r="HEF68" s="4"/>
      <c r="HEG68" s="4"/>
      <c r="HEH68" s="4"/>
      <c r="HEI68" s="4"/>
      <c r="HEJ68" s="4"/>
      <c r="HEK68" s="4"/>
      <c r="HEL68" s="4"/>
      <c r="HEM68" s="4"/>
      <c r="HEN68" s="4"/>
      <c r="HEO68" s="4"/>
      <c r="HEP68" s="4"/>
      <c r="HEQ68" s="4"/>
      <c r="HER68" s="4"/>
      <c r="HES68" s="4"/>
      <c r="HET68" s="4"/>
      <c r="HEU68" s="4"/>
      <c r="HEV68" s="4"/>
      <c r="HEW68" s="4"/>
      <c r="HEX68" s="4"/>
      <c r="HEY68" s="4"/>
      <c r="HEZ68" s="4"/>
      <c r="HFA68" s="4"/>
      <c r="HFB68" s="4"/>
      <c r="HFC68" s="4"/>
      <c r="HFD68" s="4"/>
      <c r="HFE68" s="4"/>
      <c r="HFF68" s="4"/>
      <c r="HFG68" s="4"/>
      <c r="HFH68" s="4"/>
      <c r="HFI68" s="4"/>
      <c r="HFJ68" s="4"/>
      <c r="HFK68" s="4"/>
      <c r="HFL68" s="4"/>
      <c r="HFM68" s="4"/>
      <c r="HFN68" s="4"/>
      <c r="HFO68" s="4"/>
      <c r="HFP68" s="4"/>
      <c r="HFQ68" s="4"/>
      <c r="HFR68" s="4"/>
      <c r="HFS68" s="4"/>
      <c r="HFT68" s="4"/>
      <c r="HFU68" s="4"/>
      <c r="HFV68" s="4"/>
      <c r="HFW68" s="4"/>
      <c r="HFX68" s="4"/>
      <c r="HFY68" s="4"/>
      <c r="HFZ68" s="4"/>
      <c r="HGA68" s="4"/>
      <c r="HGB68" s="4"/>
      <c r="HGC68" s="4"/>
      <c r="HGD68" s="4"/>
      <c r="HGE68" s="4"/>
      <c r="HGF68" s="4"/>
      <c r="HGG68" s="4"/>
      <c r="HGH68" s="4"/>
      <c r="HGI68" s="4"/>
      <c r="HGJ68" s="4"/>
      <c r="HGK68" s="4"/>
      <c r="HGL68" s="4"/>
      <c r="HGM68" s="4"/>
      <c r="HGN68" s="4"/>
      <c r="HGO68" s="4"/>
      <c r="HGP68" s="4"/>
      <c r="HGQ68" s="4"/>
      <c r="HGR68" s="4"/>
      <c r="HGS68" s="4"/>
      <c r="HGT68" s="4"/>
      <c r="HGU68" s="4"/>
      <c r="HGV68" s="4"/>
      <c r="HGW68" s="4"/>
      <c r="HGX68" s="4"/>
      <c r="HGY68" s="4"/>
      <c r="HGZ68" s="4"/>
      <c r="HHA68" s="4"/>
      <c r="HHB68" s="4"/>
      <c r="HHC68" s="4"/>
      <c r="HHD68" s="4"/>
      <c r="HHE68" s="4"/>
      <c r="HHF68" s="4"/>
      <c r="HHG68" s="4"/>
      <c r="HHH68" s="4"/>
      <c r="HHI68" s="4"/>
      <c r="HHJ68" s="4"/>
      <c r="HHK68" s="4"/>
      <c r="HHL68" s="4"/>
      <c r="HHM68" s="4"/>
      <c r="HHN68" s="4"/>
      <c r="HHO68" s="4"/>
      <c r="HHP68" s="4"/>
      <c r="HHQ68" s="4"/>
      <c r="HHR68" s="4"/>
      <c r="HHS68" s="4"/>
      <c r="HHT68" s="4"/>
      <c r="HHU68" s="4"/>
      <c r="HHV68" s="4"/>
      <c r="HHW68" s="4"/>
      <c r="HHX68" s="4"/>
      <c r="HHY68" s="4"/>
      <c r="HHZ68" s="4"/>
      <c r="HIA68" s="4"/>
      <c r="HIB68" s="4"/>
      <c r="HIC68" s="4"/>
      <c r="HID68" s="4"/>
      <c r="HIE68" s="4"/>
      <c r="HIF68" s="4"/>
      <c r="HIG68" s="4"/>
      <c r="HIH68" s="4"/>
      <c r="HII68" s="4"/>
      <c r="HIJ68" s="4"/>
      <c r="HIK68" s="4"/>
      <c r="HIL68" s="4"/>
      <c r="HIM68" s="4"/>
      <c r="HIN68" s="4"/>
      <c r="HIO68" s="4"/>
      <c r="HIP68" s="4"/>
      <c r="HIQ68" s="4"/>
      <c r="HIR68" s="4"/>
      <c r="HIS68" s="4"/>
      <c r="HIT68" s="4"/>
      <c r="HIU68" s="4"/>
      <c r="HIV68" s="4"/>
      <c r="HIW68" s="4"/>
      <c r="HIX68" s="4"/>
      <c r="HIY68" s="4"/>
      <c r="HIZ68" s="4"/>
      <c r="HJA68" s="4"/>
      <c r="HJB68" s="4"/>
      <c r="HJC68" s="4"/>
      <c r="HJD68" s="4"/>
      <c r="HJE68" s="4"/>
      <c r="HJF68" s="4"/>
      <c r="HJG68" s="4"/>
      <c r="HJH68" s="4"/>
      <c r="HJI68" s="4"/>
      <c r="HJJ68" s="4"/>
      <c r="HJK68" s="4"/>
      <c r="HJL68" s="4"/>
      <c r="HJM68" s="4"/>
      <c r="HJN68" s="4"/>
      <c r="HJO68" s="4"/>
      <c r="HJP68" s="4"/>
      <c r="HJQ68" s="4"/>
      <c r="HJR68" s="4"/>
      <c r="HJS68" s="4"/>
      <c r="HJT68" s="4"/>
      <c r="HJU68" s="4"/>
      <c r="HJV68" s="4"/>
      <c r="HJW68" s="4"/>
      <c r="HJX68" s="4"/>
      <c r="HJY68" s="4"/>
      <c r="HJZ68" s="4"/>
      <c r="HKA68" s="4"/>
      <c r="HKB68" s="4"/>
      <c r="HKC68" s="4"/>
      <c r="HKD68" s="4"/>
      <c r="HKE68" s="4"/>
      <c r="HKF68" s="4"/>
      <c r="HKG68" s="4"/>
      <c r="HKH68" s="4"/>
      <c r="HKI68" s="4"/>
      <c r="HKJ68" s="4"/>
      <c r="HKK68" s="4"/>
      <c r="HKL68" s="4"/>
      <c r="HKM68" s="4"/>
      <c r="HKN68" s="4"/>
      <c r="HKO68" s="4"/>
      <c r="HKP68" s="4"/>
      <c r="HKQ68" s="4"/>
      <c r="HKR68" s="4"/>
      <c r="HKS68" s="4"/>
      <c r="HKT68" s="4"/>
      <c r="HKU68" s="4"/>
      <c r="HKV68" s="4"/>
      <c r="HKW68" s="4"/>
      <c r="HKX68" s="4"/>
      <c r="HKY68" s="4"/>
      <c r="HKZ68" s="4"/>
      <c r="HLA68" s="4"/>
      <c r="HLB68" s="4"/>
      <c r="HLC68" s="4"/>
      <c r="HLD68" s="4"/>
      <c r="HLE68" s="4"/>
      <c r="HLF68" s="4"/>
      <c r="HLG68" s="4"/>
      <c r="HLH68" s="4"/>
      <c r="HLI68" s="4"/>
      <c r="HLJ68" s="4"/>
      <c r="HLK68" s="4"/>
      <c r="HLL68" s="4"/>
      <c r="HLM68" s="4"/>
      <c r="HLN68" s="4"/>
      <c r="HLO68" s="4"/>
      <c r="HLP68" s="4"/>
      <c r="HLQ68" s="4"/>
      <c r="HLR68" s="4"/>
      <c r="HLS68" s="4"/>
      <c r="HLT68" s="4"/>
      <c r="HLU68" s="4"/>
      <c r="HLV68" s="4"/>
      <c r="HLW68" s="4"/>
      <c r="HLX68" s="4"/>
      <c r="HLY68" s="4"/>
      <c r="HLZ68" s="4"/>
      <c r="HMA68" s="4"/>
      <c r="HMB68" s="4"/>
      <c r="HMC68" s="4"/>
      <c r="HMD68" s="4"/>
      <c r="HME68" s="4"/>
      <c r="HMF68" s="4"/>
      <c r="HMG68" s="4"/>
      <c r="HMH68" s="4"/>
      <c r="HMI68" s="4"/>
      <c r="HMJ68" s="4"/>
      <c r="HMK68" s="4"/>
      <c r="HML68" s="4"/>
      <c r="HMM68" s="4"/>
      <c r="HMN68" s="4"/>
      <c r="HMO68" s="4"/>
      <c r="HMP68" s="4"/>
      <c r="HMQ68" s="4"/>
      <c r="HMR68" s="4"/>
      <c r="HMS68" s="4"/>
      <c r="HMT68" s="4"/>
      <c r="HMU68" s="4"/>
      <c r="HMV68" s="4"/>
      <c r="HMW68" s="4"/>
      <c r="HMX68" s="4"/>
      <c r="HMY68" s="4"/>
      <c r="HMZ68" s="4"/>
      <c r="HNA68" s="4"/>
      <c r="HNB68" s="4"/>
      <c r="HNC68" s="4"/>
      <c r="HND68" s="4"/>
      <c r="HNE68" s="4"/>
      <c r="HNF68" s="4"/>
      <c r="HNG68" s="4"/>
      <c r="HNH68" s="4"/>
      <c r="HNI68" s="4"/>
      <c r="HNJ68" s="4"/>
      <c r="HNK68" s="4"/>
      <c r="HNL68" s="4"/>
      <c r="HNM68" s="4"/>
      <c r="HNN68" s="4"/>
      <c r="HNO68" s="4"/>
      <c r="HNP68" s="4"/>
      <c r="HNQ68" s="4"/>
      <c r="HNR68" s="4"/>
      <c r="HNS68" s="4"/>
      <c r="HNT68" s="4"/>
      <c r="HNU68" s="4"/>
      <c r="HNV68" s="4"/>
      <c r="HNW68" s="4"/>
      <c r="HNX68" s="4"/>
      <c r="HNY68" s="4"/>
      <c r="HNZ68" s="4"/>
      <c r="HOA68" s="4"/>
      <c r="HOB68" s="4"/>
      <c r="HOC68" s="4"/>
      <c r="HOD68" s="4"/>
      <c r="HOE68" s="4"/>
      <c r="HOF68" s="4"/>
      <c r="HOG68" s="4"/>
      <c r="HOH68" s="4"/>
      <c r="HOI68" s="4"/>
      <c r="HOJ68" s="4"/>
      <c r="HOK68" s="4"/>
      <c r="HOL68" s="4"/>
      <c r="HOM68" s="4"/>
      <c r="HON68" s="4"/>
      <c r="HOO68" s="4"/>
      <c r="HOP68" s="4"/>
      <c r="HOQ68" s="4"/>
      <c r="HOR68" s="4"/>
      <c r="HOS68" s="4"/>
      <c r="HOT68" s="4"/>
      <c r="HOU68" s="4"/>
      <c r="HOV68" s="4"/>
      <c r="HOW68" s="4"/>
      <c r="HOX68" s="4"/>
      <c r="HOY68" s="4"/>
      <c r="HOZ68" s="4"/>
      <c r="HPA68" s="4"/>
      <c r="HPB68" s="4"/>
      <c r="HPC68" s="4"/>
      <c r="HPD68" s="4"/>
      <c r="HPE68" s="4"/>
      <c r="HPF68" s="4"/>
      <c r="HPG68" s="4"/>
      <c r="HPH68" s="4"/>
      <c r="HPI68" s="4"/>
      <c r="HPJ68" s="4"/>
      <c r="HPK68" s="4"/>
      <c r="HPL68" s="4"/>
      <c r="HPM68" s="4"/>
      <c r="HPN68" s="4"/>
      <c r="HPO68" s="4"/>
      <c r="HPP68" s="4"/>
      <c r="HPQ68" s="4"/>
      <c r="HPR68" s="4"/>
      <c r="HPS68" s="4"/>
      <c r="HPT68" s="4"/>
      <c r="HPU68" s="4"/>
      <c r="HPV68" s="4"/>
      <c r="HPW68" s="4"/>
      <c r="HPX68" s="4"/>
      <c r="HPY68" s="4"/>
      <c r="HPZ68" s="4"/>
      <c r="HQA68" s="4"/>
      <c r="HQB68" s="4"/>
      <c r="HQC68" s="4"/>
      <c r="HQD68" s="4"/>
      <c r="HQE68" s="4"/>
      <c r="HQF68" s="4"/>
      <c r="HQG68" s="4"/>
      <c r="HQH68" s="4"/>
      <c r="HQI68" s="4"/>
      <c r="HQJ68" s="4"/>
      <c r="HQK68" s="4"/>
      <c r="HQL68" s="4"/>
      <c r="HQM68" s="4"/>
      <c r="HQN68" s="4"/>
      <c r="HQO68" s="4"/>
      <c r="HQP68" s="4"/>
      <c r="HQQ68" s="4"/>
      <c r="HQR68" s="4"/>
      <c r="HQS68" s="4"/>
      <c r="HQT68" s="4"/>
      <c r="HQU68" s="4"/>
      <c r="HQV68" s="4"/>
      <c r="HQW68" s="4"/>
      <c r="HQX68" s="4"/>
      <c r="HQY68" s="4"/>
      <c r="HQZ68" s="4"/>
      <c r="HRA68" s="4"/>
      <c r="HRB68" s="4"/>
      <c r="HRC68" s="4"/>
      <c r="HRD68" s="4"/>
      <c r="HRE68" s="4"/>
      <c r="HRF68" s="4"/>
      <c r="HRG68" s="4"/>
      <c r="HRH68" s="4"/>
      <c r="HRI68" s="4"/>
      <c r="HRJ68" s="4"/>
      <c r="HRK68" s="4"/>
      <c r="HRL68" s="4"/>
      <c r="HRM68" s="4"/>
      <c r="HRN68" s="4"/>
      <c r="HRO68" s="4"/>
      <c r="HRP68" s="4"/>
      <c r="HRQ68" s="4"/>
      <c r="HRR68" s="4"/>
      <c r="HRS68" s="4"/>
      <c r="HRT68" s="4"/>
      <c r="HRU68" s="4"/>
      <c r="HRV68" s="4"/>
      <c r="HRW68" s="4"/>
      <c r="HRX68" s="4"/>
      <c r="HRY68" s="4"/>
      <c r="HRZ68" s="4"/>
      <c r="HSA68" s="4"/>
      <c r="HSB68" s="4"/>
      <c r="HSC68" s="4"/>
      <c r="HSD68" s="4"/>
      <c r="HSE68" s="4"/>
      <c r="HSF68" s="4"/>
      <c r="HSG68" s="4"/>
      <c r="HSH68" s="4"/>
      <c r="HSI68" s="4"/>
      <c r="HSJ68" s="4"/>
      <c r="HSK68" s="4"/>
      <c r="HSL68" s="4"/>
      <c r="HSM68" s="4"/>
      <c r="HSN68" s="4"/>
      <c r="HSO68" s="4"/>
      <c r="HSP68" s="4"/>
      <c r="HSQ68" s="4"/>
      <c r="HSR68" s="4"/>
      <c r="HSS68" s="4"/>
      <c r="HST68" s="4"/>
      <c r="HSU68" s="4"/>
      <c r="HSV68" s="4"/>
      <c r="HSW68" s="4"/>
      <c r="HSX68" s="4"/>
      <c r="HSY68" s="4"/>
      <c r="HSZ68" s="4"/>
      <c r="HTA68" s="4"/>
      <c r="HTB68" s="4"/>
      <c r="HTC68" s="4"/>
      <c r="HTD68" s="4"/>
      <c r="HTE68" s="4"/>
      <c r="HTF68" s="4"/>
      <c r="HTG68" s="4"/>
      <c r="HTH68" s="4"/>
      <c r="HTI68" s="4"/>
      <c r="HTJ68" s="4"/>
      <c r="HTK68" s="4"/>
      <c r="HTL68" s="4"/>
      <c r="HTM68" s="4"/>
      <c r="HTN68" s="4"/>
      <c r="HTO68" s="4"/>
      <c r="HTP68" s="4"/>
      <c r="HTQ68" s="4"/>
      <c r="HTR68" s="4"/>
      <c r="HTS68" s="4"/>
      <c r="HTT68" s="4"/>
      <c r="HTU68" s="4"/>
      <c r="HTV68" s="4"/>
      <c r="HTW68" s="4"/>
      <c r="HTX68" s="4"/>
      <c r="HTY68" s="4"/>
      <c r="HTZ68" s="4"/>
      <c r="HUA68" s="4"/>
      <c r="HUB68" s="4"/>
      <c r="HUC68" s="4"/>
      <c r="HUD68" s="4"/>
      <c r="HUE68" s="4"/>
      <c r="HUF68" s="4"/>
      <c r="HUG68" s="4"/>
      <c r="HUH68" s="4"/>
      <c r="HUI68" s="4"/>
      <c r="HUJ68" s="4"/>
      <c r="HUK68" s="4"/>
      <c r="HUL68" s="4"/>
      <c r="HUM68" s="4"/>
      <c r="HUN68" s="4"/>
      <c r="HUO68" s="4"/>
      <c r="HUP68" s="4"/>
      <c r="HUQ68" s="4"/>
      <c r="HUR68" s="4"/>
      <c r="HUS68" s="4"/>
      <c r="HUT68" s="4"/>
      <c r="HUU68" s="4"/>
      <c r="HUV68" s="4"/>
      <c r="HUW68" s="4"/>
      <c r="HUX68" s="4"/>
      <c r="HUY68" s="4"/>
      <c r="HUZ68" s="4"/>
      <c r="HVA68" s="4"/>
      <c r="HVB68" s="4"/>
      <c r="HVC68" s="4"/>
      <c r="HVD68" s="4"/>
      <c r="HVE68" s="4"/>
      <c r="HVF68" s="4"/>
      <c r="HVG68" s="4"/>
      <c r="HVH68" s="4"/>
      <c r="HVI68" s="4"/>
      <c r="HVJ68" s="4"/>
      <c r="HVK68" s="4"/>
      <c r="HVL68" s="4"/>
      <c r="HVM68" s="4"/>
      <c r="HVN68" s="4"/>
      <c r="HVO68" s="4"/>
      <c r="HVP68" s="4"/>
      <c r="HVQ68" s="4"/>
      <c r="HVR68" s="4"/>
      <c r="HVS68" s="4"/>
      <c r="HVT68" s="4"/>
      <c r="HVU68" s="4"/>
      <c r="HVV68" s="4"/>
      <c r="HVW68" s="4"/>
      <c r="HVX68" s="4"/>
      <c r="HVY68" s="4"/>
      <c r="HVZ68" s="4"/>
      <c r="HWA68" s="4"/>
      <c r="HWB68" s="4"/>
      <c r="HWC68" s="4"/>
      <c r="HWD68" s="4"/>
      <c r="HWE68" s="4"/>
      <c r="HWF68" s="4"/>
      <c r="HWG68" s="4"/>
      <c r="HWH68" s="4"/>
      <c r="HWI68" s="4"/>
      <c r="HWJ68" s="4"/>
      <c r="HWK68" s="4"/>
      <c r="HWL68" s="4"/>
      <c r="HWM68" s="4"/>
      <c r="HWN68" s="4"/>
      <c r="HWO68" s="4"/>
      <c r="HWP68" s="4"/>
      <c r="HWQ68" s="4"/>
      <c r="HWR68" s="4"/>
      <c r="HWS68" s="4"/>
      <c r="HWT68" s="4"/>
      <c r="HWU68" s="4"/>
      <c r="HWV68" s="4"/>
      <c r="HWW68" s="4"/>
      <c r="HWX68" s="4"/>
      <c r="HWY68" s="4"/>
      <c r="HWZ68" s="4"/>
      <c r="HXA68" s="4"/>
      <c r="HXB68" s="4"/>
      <c r="HXC68" s="4"/>
      <c r="HXD68" s="4"/>
      <c r="HXE68" s="4"/>
      <c r="HXF68" s="4"/>
      <c r="HXG68" s="4"/>
      <c r="HXH68" s="4"/>
      <c r="HXI68" s="4"/>
      <c r="HXJ68" s="4"/>
      <c r="HXK68" s="4"/>
      <c r="HXL68" s="4"/>
      <c r="HXM68" s="4"/>
      <c r="HXN68" s="4"/>
      <c r="HXO68" s="4"/>
      <c r="HXP68" s="4"/>
      <c r="HXQ68" s="4"/>
      <c r="HXR68" s="4"/>
      <c r="HXS68" s="4"/>
      <c r="HXT68" s="4"/>
      <c r="HXU68" s="4"/>
      <c r="HXV68" s="4"/>
      <c r="HXW68" s="4"/>
      <c r="HXX68" s="4"/>
      <c r="HXY68" s="4"/>
      <c r="HXZ68" s="4"/>
      <c r="HYA68" s="4"/>
      <c r="HYB68" s="4"/>
      <c r="HYC68" s="4"/>
      <c r="HYD68" s="4"/>
      <c r="HYE68" s="4"/>
      <c r="HYF68" s="4"/>
      <c r="HYG68" s="4"/>
      <c r="HYH68" s="4"/>
      <c r="HYI68" s="4"/>
      <c r="HYJ68" s="4"/>
      <c r="HYK68" s="4"/>
      <c r="HYL68" s="4"/>
      <c r="HYM68" s="4"/>
      <c r="HYN68" s="4"/>
      <c r="HYO68" s="4"/>
      <c r="HYP68" s="4"/>
      <c r="HYQ68" s="4"/>
      <c r="HYR68" s="4"/>
      <c r="HYS68" s="4"/>
      <c r="HYT68" s="4"/>
      <c r="HYU68" s="4"/>
      <c r="HYV68" s="4"/>
      <c r="HYW68" s="4"/>
      <c r="HYX68" s="4"/>
      <c r="HYY68" s="4"/>
      <c r="HYZ68" s="4"/>
      <c r="HZA68" s="4"/>
      <c r="HZB68" s="4"/>
      <c r="HZC68" s="4"/>
      <c r="HZD68" s="4"/>
      <c r="HZE68" s="4"/>
      <c r="HZF68" s="4"/>
      <c r="HZG68" s="4"/>
      <c r="HZH68" s="4"/>
      <c r="HZI68" s="4"/>
      <c r="HZJ68" s="4"/>
      <c r="HZK68" s="4"/>
      <c r="HZL68" s="4"/>
      <c r="HZM68" s="4"/>
      <c r="HZN68" s="4"/>
      <c r="HZO68" s="4"/>
      <c r="HZP68" s="4"/>
      <c r="HZQ68" s="4"/>
      <c r="HZR68" s="4"/>
      <c r="HZS68" s="4"/>
      <c r="HZT68" s="4"/>
      <c r="HZU68" s="4"/>
      <c r="HZV68" s="4"/>
      <c r="HZW68" s="4"/>
      <c r="HZX68" s="4"/>
      <c r="HZY68" s="4"/>
      <c r="HZZ68" s="4"/>
      <c r="IAA68" s="4"/>
      <c r="IAB68" s="4"/>
      <c r="IAC68" s="4"/>
      <c r="IAD68" s="4"/>
      <c r="IAE68" s="4"/>
      <c r="IAF68" s="4"/>
      <c r="IAG68" s="4"/>
      <c r="IAH68" s="4"/>
      <c r="IAI68" s="4"/>
      <c r="IAJ68" s="4"/>
      <c r="IAK68" s="4"/>
      <c r="IAL68" s="4"/>
      <c r="IAM68" s="4"/>
      <c r="IAN68" s="4"/>
      <c r="IAO68" s="4"/>
      <c r="IAP68" s="4"/>
      <c r="IAQ68" s="4"/>
      <c r="IAR68" s="4"/>
      <c r="IAS68" s="4"/>
      <c r="IAT68" s="4"/>
      <c r="IAU68" s="4"/>
      <c r="IAV68" s="4"/>
      <c r="IAW68" s="4"/>
      <c r="IAX68" s="4"/>
      <c r="IAY68" s="4"/>
      <c r="IAZ68" s="4"/>
      <c r="IBA68" s="4"/>
      <c r="IBB68" s="4"/>
      <c r="IBC68" s="4"/>
      <c r="IBD68" s="4"/>
      <c r="IBE68" s="4"/>
      <c r="IBF68" s="4"/>
      <c r="IBG68" s="4"/>
      <c r="IBH68" s="4"/>
      <c r="IBI68" s="4"/>
      <c r="IBJ68" s="4"/>
      <c r="IBK68" s="4"/>
      <c r="IBL68" s="4"/>
      <c r="IBM68" s="4"/>
      <c r="IBN68" s="4"/>
      <c r="IBO68" s="4"/>
      <c r="IBP68" s="4"/>
      <c r="IBQ68" s="4"/>
      <c r="IBR68" s="4"/>
      <c r="IBS68" s="4"/>
      <c r="IBT68" s="4"/>
      <c r="IBU68" s="4"/>
      <c r="IBV68" s="4"/>
      <c r="IBW68" s="4"/>
      <c r="IBX68" s="4"/>
      <c r="IBY68" s="4"/>
      <c r="IBZ68" s="4"/>
      <c r="ICA68" s="4"/>
      <c r="ICB68" s="4"/>
      <c r="ICC68" s="4"/>
      <c r="ICD68" s="4"/>
      <c r="ICE68" s="4"/>
      <c r="ICF68" s="4"/>
      <c r="ICG68" s="4"/>
      <c r="ICH68" s="4"/>
      <c r="ICI68" s="4"/>
      <c r="ICJ68" s="4"/>
      <c r="ICK68" s="4"/>
      <c r="ICL68" s="4"/>
      <c r="ICM68" s="4"/>
      <c r="ICN68" s="4"/>
      <c r="ICO68" s="4"/>
      <c r="ICP68" s="4"/>
      <c r="ICQ68" s="4"/>
      <c r="ICR68" s="4"/>
      <c r="ICS68" s="4"/>
      <c r="ICT68" s="4"/>
      <c r="ICU68" s="4"/>
      <c r="ICV68" s="4"/>
      <c r="ICW68" s="4"/>
      <c r="ICX68" s="4"/>
      <c r="ICY68" s="4"/>
      <c r="ICZ68" s="4"/>
      <c r="IDA68" s="4"/>
      <c r="IDB68" s="4"/>
      <c r="IDC68" s="4"/>
      <c r="IDD68" s="4"/>
      <c r="IDE68" s="4"/>
      <c r="IDF68" s="4"/>
      <c r="IDG68" s="4"/>
      <c r="IDH68" s="4"/>
      <c r="IDI68" s="4"/>
      <c r="IDJ68" s="4"/>
      <c r="IDK68" s="4"/>
      <c r="IDL68" s="4"/>
      <c r="IDM68" s="4"/>
      <c r="IDN68" s="4"/>
      <c r="IDO68" s="4"/>
      <c r="IDP68" s="4"/>
      <c r="IDQ68" s="4"/>
      <c r="IDR68" s="4"/>
      <c r="IDS68" s="4"/>
      <c r="IDT68" s="4"/>
      <c r="IDU68" s="4"/>
      <c r="IDV68" s="4"/>
      <c r="IDW68" s="4"/>
      <c r="IDX68" s="4"/>
      <c r="IDY68" s="4"/>
      <c r="IDZ68" s="4"/>
      <c r="IEA68" s="4"/>
      <c r="IEB68" s="4"/>
      <c r="IEC68" s="4"/>
      <c r="IED68" s="4"/>
      <c r="IEE68" s="4"/>
      <c r="IEF68" s="4"/>
      <c r="IEG68" s="4"/>
      <c r="IEH68" s="4"/>
      <c r="IEI68" s="4"/>
      <c r="IEJ68" s="4"/>
      <c r="IEK68" s="4"/>
      <c r="IEL68" s="4"/>
      <c r="IEM68" s="4"/>
      <c r="IEN68" s="4"/>
      <c r="IEO68" s="4"/>
      <c r="IEP68" s="4"/>
      <c r="IEQ68" s="4"/>
      <c r="IER68" s="4"/>
      <c r="IES68" s="4"/>
      <c r="IET68" s="4"/>
      <c r="IEU68" s="4"/>
      <c r="IEV68" s="4"/>
      <c r="IEW68" s="4"/>
      <c r="IEX68" s="4"/>
      <c r="IEY68" s="4"/>
      <c r="IEZ68" s="4"/>
      <c r="IFA68" s="4"/>
      <c r="IFB68" s="4"/>
      <c r="IFC68" s="4"/>
      <c r="IFD68" s="4"/>
      <c r="IFE68" s="4"/>
      <c r="IFF68" s="4"/>
      <c r="IFG68" s="4"/>
      <c r="IFH68" s="4"/>
      <c r="IFI68" s="4"/>
      <c r="IFJ68" s="4"/>
      <c r="IFK68" s="4"/>
      <c r="IFL68" s="4"/>
      <c r="IFM68" s="4"/>
      <c r="IFN68" s="4"/>
      <c r="IFO68" s="4"/>
      <c r="IFP68" s="4"/>
      <c r="IFQ68" s="4"/>
      <c r="IFR68" s="4"/>
      <c r="IFS68" s="4"/>
      <c r="IFT68" s="4"/>
      <c r="IFU68" s="4"/>
      <c r="IFV68" s="4"/>
      <c r="IFW68" s="4"/>
      <c r="IFX68" s="4"/>
      <c r="IFY68" s="4"/>
      <c r="IFZ68" s="4"/>
      <c r="IGA68" s="4"/>
      <c r="IGB68" s="4"/>
      <c r="IGC68" s="4"/>
      <c r="IGD68" s="4"/>
      <c r="IGE68" s="4"/>
      <c r="IGF68" s="4"/>
      <c r="IGG68" s="4"/>
      <c r="IGH68" s="4"/>
      <c r="IGI68" s="4"/>
      <c r="IGJ68" s="4"/>
      <c r="IGK68" s="4"/>
      <c r="IGL68" s="4"/>
      <c r="IGM68" s="4"/>
      <c r="IGN68" s="4"/>
      <c r="IGO68" s="4"/>
      <c r="IGP68" s="4"/>
      <c r="IGQ68" s="4"/>
      <c r="IGR68" s="4"/>
      <c r="IGS68" s="4"/>
      <c r="IGT68" s="4"/>
      <c r="IGU68" s="4"/>
      <c r="IGV68" s="4"/>
      <c r="IGW68" s="4"/>
      <c r="IGX68" s="4"/>
      <c r="IGY68" s="4"/>
      <c r="IGZ68" s="4"/>
      <c r="IHA68" s="4"/>
      <c r="IHB68" s="4"/>
      <c r="IHC68" s="4"/>
      <c r="IHD68" s="4"/>
      <c r="IHE68" s="4"/>
      <c r="IHF68" s="4"/>
      <c r="IHG68" s="4"/>
      <c r="IHH68" s="4"/>
      <c r="IHI68" s="4"/>
      <c r="IHJ68" s="4"/>
      <c r="IHK68" s="4"/>
      <c r="IHL68" s="4"/>
      <c r="IHM68" s="4"/>
      <c r="IHN68" s="4"/>
      <c r="IHO68" s="4"/>
      <c r="IHP68" s="4"/>
      <c r="IHQ68" s="4"/>
      <c r="IHR68" s="4"/>
      <c r="IHS68" s="4"/>
      <c r="IHT68" s="4"/>
      <c r="IHU68" s="4"/>
      <c r="IHV68" s="4"/>
      <c r="IHW68" s="4"/>
      <c r="IHX68" s="4"/>
      <c r="IHY68" s="4"/>
      <c r="IHZ68" s="4"/>
      <c r="IIA68" s="4"/>
      <c r="IIB68" s="4"/>
      <c r="IIC68" s="4"/>
      <c r="IID68" s="4"/>
      <c r="IIE68" s="4"/>
      <c r="IIF68" s="4"/>
      <c r="IIG68" s="4"/>
      <c r="IIH68" s="4"/>
      <c r="III68" s="4"/>
      <c r="IIJ68" s="4"/>
      <c r="IIK68" s="4"/>
      <c r="IIL68" s="4"/>
      <c r="IIM68" s="4"/>
      <c r="IIN68" s="4"/>
      <c r="IIO68" s="4"/>
      <c r="IIP68" s="4"/>
      <c r="IIQ68" s="4"/>
      <c r="IIR68" s="4"/>
      <c r="IIS68" s="4"/>
      <c r="IIT68" s="4"/>
      <c r="IIU68" s="4"/>
      <c r="IIV68" s="4"/>
      <c r="IIW68" s="4"/>
      <c r="IIX68" s="4"/>
      <c r="IIY68" s="4"/>
      <c r="IIZ68" s="4"/>
      <c r="IJA68" s="4"/>
      <c r="IJB68" s="4"/>
      <c r="IJC68" s="4"/>
      <c r="IJD68" s="4"/>
      <c r="IJE68" s="4"/>
      <c r="IJF68" s="4"/>
      <c r="IJG68" s="4"/>
      <c r="IJH68" s="4"/>
      <c r="IJI68" s="4"/>
      <c r="IJJ68" s="4"/>
      <c r="IJK68" s="4"/>
      <c r="IJL68" s="4"/>
      <c r="IJM68" s="4"/>
      <c r="IJN68" s="4"/>
      <c r="IJO68" s="4"/>
      <c r="IJP68" s="4"/>
      <c r="IJQ68" s="4"/>
      <c r="IJR68" s="4"/>
      <c r="IJS68" s="4"/>
      <c r="IJT68" s="4"/>
      <c r="IJU68" s="4"/>
      <c r="IJV68" s="4"/>
      <c r="IJW68" s="4"/>
      <c r="IJX68" s="4"/>
      <c r="IJY68" s="4"/>
      <c r="IJZ68" s="4"/>
      <c r="IKA68" s="4"/>
      <c r="IKB68" s="4"/>
      <c r="IKC68" s="4"/>
      <c r="IKD68" s="4"/>
      <c r="IKE68" s="4"/>
      <c r="IKF68" s="4"/>
      <c r="IKG68" s="4"/>
      <c r="IKH68" s="4"/>
      <c r="IKI68" s="4"/>
      <c r="IKJ68" s="4"/>
      <c r="IKK68" s="4"/>
      <c r="IKL68" s="4"/>
      <c r="IKM68" s="4"/>
      <c r="IKN68" s="4"/>
      <c r="IKO68" s="4"/>
      <c r="IKP68" s="4"/>
      <c r="IKQ68" s="4"/>
      <c r="IKR68" s="4"/>
      <c r="IKS68" s="4"/>
      <c r="IKT68" s="4"/>
      <c r="IKU68" s="4"/>
      <c r="IKV68" s="4"/>
      <c r="IKW68" s="4"/>
      <c r="IKX68" s="4"/>
      <c r="IKY68" s="4"/>
      <c r="IKZ68" s="4"/>
      <c r="ILA68" s="4"/>
      <c r="ILB68" s="4"/>
      <c r="ILC68" s="4"/>
      <c r="ILD68" s="4"/>
      <c r="ILE68" s="4"/>
      <c r="ILF68" s="4"/>
      <c r="ILG68" s="4"/>
      <c r="ILH68" s="4"/>
      <c r="ILI68" s="4"/>
      <c r="ILJ68" s="4"/>
      <c r="ILK68" s="4"/>
      <c r="ILL68" s="4"/>
      <c r="ILM68" s="4"/>
      <c r="ILN68" s="4"/>
      <c r="ILO68" s="4"/>
      <c r="ILP68" s="4"/>
      <c r="ILQ68" s="4"/>
      <c r="ILR68" s="4"/>
      <c r="ILS68" s="4"/>
      <c r="ILT68" s="4"/>
      <c r="ILU68" s="4"/>
      <c r="ILV68" s="4"/>
      <c r="ILW68" s="4"/>
      <c r="ILX68" s="4"/>
      <c r="ILY68" s="4"/>
      <c r="ILZ68" s="4"/>
      <c r="IMA68" s="4"/>
      <c r="IMB68" s="4"/>
      <c r="IMC68" s="4"/>
      <c r="IMD68" s="4"/>
      <c r="IME68" s="4"/>
      <c r="IMF68" s="4"/>
      <c r="IMG68" s="4"/>
      <c r="IMH68" s="4"/>
      <c r="IMI68" s="4"/>
      <c r="IMJ68" s="4"/>
      <c r="IMK68" s="4"/>
      <c r="IML68" s="4"/>
      <c r="IMM68" s="4"/>
      <c r="IMN68" s="4"/>
      <c r="IMO68" s="4"/>
      <c r="IMP68" s="4"/>
      <c r="IMQ68" s="4"/>
      <c r="IMR68" s="4"/>
      <c r="IMS68" s="4"/>
      <c r="IMT68" s="4"/>
      <c r="IMU68" s="4"/>
      <c r="IMV68" s="4"/>
      <c r="IMW68" s="4"/>
      <c r="IMX68" s="4"/>
      <c r="IMY68" s="4"/>
      <c r="IMZ68" s="4"/>
      <c r="INA68" s="4"/>
      <c r="INB68" s="4"/>
      <c r="INC68" s="4"/>
      <c r="IND68" s="4"/>
      <c r="INE68" s="4"/>
      <c r="INF68" s="4"/>
      <c r="ING68" s="4"/>
      <c r="INH68" s="4"/>
      <c r="INI68" s="4"/>
      <c r="INJ68" s="4"/>
      <c r="INK68" s="4"/>
      <c r="INL68" s="4"/>
      <c r="INM68" s="4"/>
      <c r="INN68" s="4"/>
      <c r="INO68" s="4"/>
      <c r="INP68" s="4"/>
      <c r="INQ68" s="4"/>
      <c r="INR68" s="4"/>
      <c r="INS68" s="4"/>
      <c r="INT68" s="4"/>
      <c r="INU68" s="4"/>
      <c r="INV68" s="4"/>
      <c r="INW68" s="4"/>
      <c r="INX68" s="4"/>
      <c r="INY68" s="4"/>
      <c r="INZ68" s="4"/>
      <c r="IOA68" s="4"/>
      <c r="IOB68" s="4"/>
      <c r="IOC68" s="4"/>
      <c r="IOD68" s="4"/>
      <c r="IOE68" s="4"/>
      <c r="IOF68" s="4"/>
      <c r="IOG68" s="4"/>
      <c r="IOH68" s="4"/>
      <c r="IOI68" s="4"/>
      <c r="IOJ68" s="4"/>
      <c r="IOK68" s="4"/>
      <c r="IOL68" s="4"/>
      <c r="IOM68" s="4"/>
      <c r="ION68" s="4"/>
      <c r="IOO68" s="4"/>
      <c r="IOP68" s="4"/>
      <c r="IOQ68" s="4"/>
      <c r="IOR68" s="4"/>
      <c r="IOS68" s="4"/>
      <c r="IOT68" s="4"/>
      <c r="IOU68" s="4"/>
      <c r="IOV68" s="4"/>
      <c r="IOW68" s="4"/>
      <c r="IOX68" s="4"/>
      <c r="IOY68" s="4"/>
      <c r="IOZ68" s="4"/>
      <c r="IPA68" s="4"/>
      <c r="IPB68" s="4"/>
      <c r="IPC68" s="4"/>
      <c r="IPD68" s="4"/>
      <c r="IPE68" s="4"/>
      <c r="IPF68" s="4"/>
      <c r="IPG68" s="4"/>
      <c r="IPH68" s="4"/>
      <c r="IPI68" s="4"/>
      <c r="IPJ68" s="4"/>
      <c r="IPK68" s="4"/>
      <c r="IPL68" s="4"/>
      <c r="IPM68" s="4"/>
      <c r="IPN68" s="4"/>
      <c r="IPO68" s="4"/>
      <c r="IPP68" s="4"/>
      <c r="IPQ68" s="4"/>
      <c r="IPR68" s="4"/>
      <c r="IPS68" s="4"/>
      <c r="IPT68" s="4"/>
      <c r="IPU68" s="4"/>
      <c r="IPV68" s="4"/>
      <c r="IPW68" s="4"/>
      <c r="IPX68" s="4"/>
      <c r="IPY68" s="4"/>
      <c r="IPZ68" s="4"/>
      <c r="IQA68" s="4"/>
      <c r="IQB68" s="4"/>
      <c r="IQC68" s="4"/>
      <c r="IQD68" s="4"/>
      <c r="IQE68" s="4"/>
      <c r="IQF68" s="4"/>
      <c r="IQG68" s="4"/>
      <c r="IQH68" s="4"/>
      <c r="IQI68" s="4"/>
      <c r="IQJ68" s="4"/>
      <c r="IQK68" s="4"/>
      <c r="IQL68" s="4"/>
      <c r="IQM68" s="4"/>
      <c r="IQN68" s="4"/>
      <c r="IQO68" s="4"/>
      <c r="IQP68" s="4"/>
      <c r="IQQ68" s="4"/>
      <c r="IQR68" s="4"/>
      <c r="IQS68" s="4"/>
      <c r="IQT68" s="4"/>
      <c r="IQU68" s="4"/>
      <c r="IQV68" s="4"/>
      <c r="IQW68" s="4"/>
      <c r="IQX68" s="4"/>
      <c r="IQY68" s="4"/>
      <c r="IQZ68" s="4"/>
      <c r="IRA68" s="4"/>
      <c r="IRB68" s="4"/>
      <c r="IRC68" s="4"/>
      <c r="IRD68" s="4"/>
      <c r="IRE68" s="4"/>
      <c r="IRF68" s="4"/>
      <c r="IRG68" s="4"/>
      <c r="IRH68" s="4"/>
      <c r="IRI68" s="4"/>
      <c r="IRJ68" s="4"/>
      <c r="IRK68" s="4"/>
      <c r="IRL68" s="4"/>
      <c r="IRM68" s="4"/>
      <c r="IRN68" s="4"/>
      <c r="IRO68" s="4"/>
      <c r="IRP68" s="4"/>
      <c r="IRQ68" s="4"/>
      <c r="IRR68" s="4"/>
      <c r="IRS68" s="4"/>
      <c r="IRT68" s="4"/>
      <c r="IRU68" s="4"/>
      <c r="IRV68" s="4"/>
      <c r="IRW68" s="4"/>
      <c r="IRX68" s="4"/>
      <c r="IRY68" s="4"/>
      <c r="IRZ68" s="4"/>
      <c r="ISA68" s="4"/>
      <c r="ISB68" s="4"/>
      <c r="ISC68" s="4"/>
      <c r="ISD68" s="4"/>
      <c r="ISE68" s="4"/>
      <c r="ISF68" s="4"/>
      <c r="ISG68" s="4"/>
      <c r="ISH68" s="4"/>
      <c r="ISI68" s="4"/>
      <c r="ISJ68" s="4"/>
      <c r="ISK68" s="4"/>
      <c r="ISL68" s="4"/>
      <c r="ISM68" s="4"/>
      <c r="ISN68" s="4"/>
      <c r="ISO68" s="4"/>
      <c r="ISP68" s="4"/>
      <c r="ISQ68" s="4"/>
      <c r="ISR68" s="4"/>
      <c r="ISS68" s="4"/>
      <c r="IST68" s="4"/>
      <c r="ISU68" s="4"/>
      <c r="ISV68" s="4"/>
      <c r="ISW68" s="4"/>
      <c r="ISX68" s="4"/>
      <c r="ISY68" s="4"/>
      <c r="ISZ68" s="4"/>
      <c r="ITA68" s="4"/>
      <c r="ITB68" s="4"/>
      <c r="ITC68" s="4"/>
      <c r="ITD68" s="4"/>
      <c r="ITE68" s="4"/>
      <c r="ITF68" s="4"/>
      <c r="ITG68" s="4"/>
      <c r="ITH68" s="4"/>
      <c r="ITI68" s="4"/>
      <c r="ITJ68" s="4"/>
      <c r="ITK68" s="4"/>
      <c r="ITL68" s="4"/>
      <c r="ITM68" s="4"/>
      <c r="ITN68" s="4"/>
      <c r="ITO68" s="4"/>
      <c r="ITP68" s="4"/>
      <c r="ITQ68" s="4"/>
      <c r="ITR68" s="4"/>
      <c r="ITS68" s="4"/>
      <c r="ITT68" s="4"/>
      <c r="ITU68" s="4"/>
      <c r="ITV68" s="4"/>
      <c r="ITW68" s="4"/>
      <c r="ITX68" s="4"/>
      <c r="ITY68" s="4"/>
      <c r="ITZ68" s="4"/>
      <c r="IUA68" s="4"/>
      <c r="IUB68" s="4"/>
      <c r="IUC68" s="4"/>
      <c r="IUD68" s="4"/>
      <c r="IUE68" s="4"/>
      <c r="IUF68" s="4"/>
      <c r="IUG68" s="4"/>
      <c r="IUH68" s="4"/>
      <c r="IUI68" s="4"/>
      <c r="IUJ68" s="4"/>
      <c r="IUK68" s="4"/>
      <c r="IUL68" s="4"/>
      <c r="IUM68" s="4"/>
      <c r="IUN68" s="4"/>
      <c r="IUO68" s="4"/>
      <c r="IUP68" s="4"/>
      <c r="IUQ68" s="4"/>
      <c r="IUR68" s="4"/>
      <c r="IUS68" s="4"/>
      <c r="IUT68" s="4"/>
      <c r="IUU68" s="4"/>
      <c r="IUV68" s="4"/>
      <c r="IUW68" s="4"/>
      <c r="IUX68" s="4"/>
      <c r="IUY68" s="4"/>
      <c r="IUZ68" s="4"/>
      <c r="IVA68" s="4"/>
      <c r="IVB68" s="4"/>
      <c r="IVC68" s="4"/>
      <c r="IVD68" s="4"/>
      <c r="IVE68" s="4"/>
      <c r="IVF68" s="4"/>
      <c r="IVG68" s="4"/>
      <c r="IVH68" s="4"/>
      <c r="IVI68" s="4"/>
      <c r="IVJ68" s="4"/>
      <c r="IVK68" s="4"/>
      <c r="IVL68" s="4"/>
      <c r="IVM68" s="4"/>
      <c r="IVN68" s="4"/>
      <c r="IVO68" s="4"/>
      <c r="IVP68" s="4"/>
      <c r="IVQ68" s="4"/>
      <c r="IVR68" s="4"/>
      <c r="IVS68" s="4"/>
      <c r="IVT68" s="4"/>
      <c r="IVU68" s="4"/>
      <c r="IVV68" s="4"/>
      <c r="IVW68" s="4"/>
      <c r="IVX68" s="4"/>
      <c r="IVY68" s="4"/>
      <c r="IVZ68" s="4"/>
      <c r="IWA68" s="4"/>
      <c r="IWB68" s="4"/>
      <c r="IWC68" s="4"/>
      <c r="IWD68" s="4"/>
      <c r="IWE68" s="4"/>
      <c r="IWF68" s="4"/>
      <c r="IWG68" s="4"/>
      <c r="IWH68" s="4"/>
      <c r="IWI68" s="4"/>
      <c r="IWJ68" s="4"/>
      <c r="IWK68" s="4"/>
      <c r="IWL68" s="4"/>
      <c r="IWM68" s="4"/>
      <c r="IWN68" s="4"/>
      <c r="IWO68" s="4"/>
      <c r="IWP68" s="4"/>
      <c r="IWQ68" s="4"/>
      <c r="IWR68" s="4"/>
      <c r="IWS68" s="4"/>
      <c r="IWT68" s="4"/>
      <c r="IWU68" s="4"/>
      <c r="IWV68" s="4"/>
      <c r="IWW68" s="4"/>
      <c r="IWX68" s="4"/>
      <c r="IWY68" s="4"/>
      <c r="IWZ68" s="4"/>
      <c r="IXA68" s="4"/>
      <c r="IXB68" s="4"/>
      <c r="IXC68" s="4"/>
      <c r="IXD68" s="4"/>
      <c r="IXE68" s="4"/>
      <c r="IXF68" s="4"/>
      <c r="IXG68" s="4"/>
      <c r="IXH68" s="4"/>
      <c r="IXI68" s="4"/>
      <c r="IXJ68" s="4"/>
      <c r="IXK68" s="4"/>
      <c r="IXL68" s="4"/>
      <c r="IXM68" s="4"/>
      <c r="IXN68" s="4"/>
      <c r="IXO68" s="4"/>
      <c r="IXP68" s="4"/>
      <c r="IXQ68" s="4"/>
      <c r="IXR68" s="4"/>
      <c r="IXS68" s="4"/>
      <c r="IXT68" s="4"/>
      <c r="IXU68" s="4"/>
      <c r="IXV68" s="4"/>
      <c r="IXW68" s="4"/>
      <c r="IXX68" s="4"/>
      <c r="IXY68" s="4"/>
      <c r="IXZ68" s="4"/>
      <c r="IYA68" s="4"/>
      <c r="IYB68" s="4"/>
      <c r="IYC68" s="4"/>
      <c r="IYD68" s="4"/>
      <c r="IYE68" s="4"/>
      <c r="IYF68" s="4"/>
      <c r="IYG68" s="4"/>
      <c r="IYH68" s="4"/>
      <c r="IYI68" s="4"/>
      <c r="IYJ68" s="4"/>
      <c r="IYK68" s="4"/>
      <c r="IYL68" s="4"/>
      <c r="IYM68" s="4"/>
      <c r="IYN68" s="4"/>
      <c r="IYO68" s="4"/>
      <c r="IYP68" s="4"/>
      <c r="IYQ68" s="4"/>
      <c r="IYR68" s="4"/>
      <c r="IYS68" s="4"/>
      <c r="IYT68" s="4"/>
      <c r="IYU68" s="4"/>
      <c r="IYV68" s="4"/>
      <c r="IYW68" s="4"/>
      <c r="IYX68" s="4"/>
      <c r="IYY68" s="4"/>
      <c r="IYZ68" s="4"/>
      <c r="IZA68" s="4"/>
      <c r="IZB68" s="4"/>
      <c r="IZC68" s="4"/>
      <c r="IZD68" s="4"/>
      <c r="IZE68" s="4"/>
      <c r="IZF68" s="4"/>
      <c r="IZG68" s="4"/>
      <c r="IZH68" s="4"/>
      <c r="IZI68" s="4"/>
      <c r="IZJ68" s="4"/>
      <c r="IZK68" s="4"/>
      <c r="IZL68" s="4"/>
      <c r="IZM68" s="4"/>
      <c r="IZN68" s="4"/>
      <c r="IZO68" s="4"/>
      <c r="IZP68" s="4"/>
      <c r="IZQ68" s="4"/>
      <c r="IZR68" s="4"/>
      <c r="IZS68" s="4"/>
      <c r="IZT68" s="4"/>
      <c r="IZU68" s="4"/>
      <c r="IZV68" s="4"/>
      <c r="IZW68" s="4"/>
      <c r="IZX68" s="4"/>
      <c r="IZY68" s="4"/>
      <c r="IZZ68" s="4"/>
      <c r="JAA68" s="4"/>
      <c r="JAB68" s="4"/>
      <c r="JAC68" s="4"/>
      <c r="JAD68" s="4"/>
      <c r="JAE68" s="4"/>
      <c r="JAF68" s="4"/>
      <c r="JAG68" s="4"/>
      <c r="JAH68" s="4"/>
      <c r="JAI68" s="4"/>
      <c r="JAJ68" s="4"/>
      <c r="JAK68" s="4"/>
      <c r="JAL68" s="4"/>
      <c r="JAM68" s="4"/>
      <c r="JAN68" s="4"/>
      <c r="JAO68" s="4"/>
      <c r="JAP68" s="4"/>
      <c r="JAQ68" s="4"/>
      <c r="JAR68" s="4"/>
      <c r="JAS68" s="4"/>
      <c r="JAT68" s="4"/>
      <c r="JAU68" s="4"/>
      <c r="JAV68" s="4"/>
      <c r="JAW68" s="4"/>
      <c r="JAX68" s="4"/>
      <c r="JAY68" s="4"/>
      <c r="JAZ68" s="4"/>
      <c r="JBA68" s="4"/>
      <c r="JBB68" s="4"/>
      <c r="JBC68" s="4"/>
      <c r="JBD68" s="4"/>
      <c r="JBE68" s="4"/>
      <c r="JBF68" s="4"/>
      <c r="JBG68" s="4"/>
      <c r="JBH68" s="4"/>
      <c r="JBI68" s="4"/>
      <c r="JBJ68" s="4"/>
      <c r="JBK68" s="4"/>
      <c r="JBL68" s="4"/>
      <c r="JBM68" s="4"/>
      <c r="JBN68" s="4"/>
      <c r="JBO68" s="4"/>
      <c r="JBP68" s="4"/>
      <c r="JBQ68" s="4"/>
      <c r="JBR68" s="4"/>
      <c r="JBS68" s="4"/>
      <c r="JBT68" s="4"/>
      <c r="JBU68" s="4"/>
      <c r="JBV68" s="4"/>
      <c r="JBW68" s="4"/>
      <c r="JBX68" s="4"/>
      <c r="JBY68" s="4"/>
      <c r="JBZ68" s="4"/>
      <c r="JCA68" s="4"/>
      <c r="JCB68" s="4"/>
      <c r="JCC68" s="4"/>
      <c r="JCD68" s="4"/>
      <c r="JCE68" s="4"/>
      <c r="JCF68" s="4"/>
      <c r="JCG68" s="4"/>
      <c r="JCH68" s="4"/>
      <c r="JCI68" s="4"/>
      <c r="JCJ68" s="4"/>
      <c r="JCK68" s="4"/>
      <c r="JCL68" s="4"/>
      <c r="JCM68" s="4"/>
      <c r="JCN68" s="4"/>
      <c r="JCO68" s="4"/>
      <c r="JCP68" s="4"/>
      <c r="JCQ68" s="4"/>
      <c r="JCR68" s="4"/>
      <c r="JCS68" s="4"/>
      <c r="JCT68" s="4"/>
      <c r="JCU68" s="4"/>
      <c r="JCV68" s="4"/>
      <c r="JCW68" s="4"/>
      <c r="JCX68" s="4"/>
      <c r="JCY68" s="4"/>
      <c r="JCZ68" s="4"/>
      <c r="JDA68" s="4"/>
      <c r="JDB68" s="4"/>
      <c r="JDC68" s="4"/>
      <c r="JDD68" s="4"/>
      <c r="JDE68" s="4"/>
      <c r="JDF68" s="4"/>
      <c r="JDG68" s="4"/>
      <c r="JDH68" s="4"/>
      <c r="JDI68" s="4"/>
      <c r="JDJ68" s="4"/>
      <c r="JDK68" s="4"/>
      <c r="JDL68" s="4"/>
      <c r="JDM68" s="4"/>
      <c r="JDN68" s="4"/>
      <c r="JDO68" s="4"/>
      <c r="JDP68" s="4"/>
      <c r="JDQ68" s="4"/>
      <c r="JDR68" s="4"/>
      <c r="JDS68" s="4"/>
      <c r="JDT68" s="4"/>
      <c r="JDU68" s="4"/>
      <c r="JDV68" s="4"/>
      <c r="JDW68" s="4"/>
      <c r="JDX68" s="4"/>
      <c r="JDY68" s="4"/>
      <c r="JDZ68" s="4"/>
      <c r="JEA68" s="4"/>
      <c r="JEB68" s="4"/>
      <c r="JEC68" s="4"/>
      <c r="JED68" s="4"/>
      <c r="JEE68" s="4"/>
      <c r="JEF68" s="4"/>
      <c r="JEG68" s="4"/>
      <c r="JEH68" s="4"/>
      <c r="JEI68" s="4"/>
      <c r="JEJ68" s="4"/>
      <c r="JEK68" s="4"/>
      <c r="JEL68" s="4"/>
      <c r="JEM68" s="4"/>
      <c r="JEN68" s="4"/>
      <c r="JEO68" s="4"/>
      <c r="JEP68" s="4"/>
      <c r="JEQ68" s="4"/>
      <c r="JER68" s="4"/>
      <c r="JES68" s="4"/>
      <c r="JET68" s="4"/>
      <c r="JEU68" s="4"/>
      <c r="JEV68" s="4"/>
      <c r="JEW68" s="4"/>
      <c r="JEX68" s="4"/>
      <c r="JEY68" s="4"/>
      <c r="JEZ68" s="4"/>
      <c r="JFA68" s="4"/>
      <c r="JFB68" s="4"/>
      <c r="JFC68" s="4"/>
      <c r="JFD68" s="4"/>
      <c r="JFE68" s="4"/>
      <c r="JFF68" s="4"/>
      <c r="JFG68" s="4"/>
      <c r="JFH68" s="4"/>
      <c r="JFI68" s="4"/>
      <c r="JFJ68" s="4"/>
      <c r="JFK68" s="4"/>
      <c r="JFL68" s="4"/>
      <c r="JFM68" s="4"/>
      <c r="JFN68" s="4"/>
      <c r="JFO68" s="4"/>
      <c r="JFP68" s="4"/>
      <c r="JFQ68" s="4"/>
      <c r="JFR68" s="4"/>
      <c r="JFS68" s="4"/>
      <c r="JFT68" s="4"/>
      <c r="JFU68" s="4"/>
      <c r="JFV68" s="4"/>
      <c r="JFW68" s="4"/>
      <c r="JFX68" s="4"/>
      <c r="JFY68" s="4"/>
      <c r="JFZ68" s="4"/>
      <c r="JGA68" s="4"/>
      <c r="JGB68" s="4"/>
      <c r="JGC68" s="4"/>
      <c r="JGD68" s="4"/>
      <c r="JGE68" s="4"/>
      <c r="JGF68" s="4"/>
      <c r="JGG68" s="4"/>
      <c r="JGH68" s="4"/>
      <c r="JGI68" s="4"/>
      <c r="JGJ68" s="4"/>
      <c r="JGK68" s="4"/>
      <c r="JGL68" s="4"/>
      <c r="JGM68" s="4"/>
      <c r="JGN68" s="4"/>
      <c r="JGO68" s="4"/>
      <c r="JGP68" s="4"/>
      <c r="JGQ68" s="4"/>
      <c r="JGR68" s="4"/>
      <c r="JGS68" s="4"/>
      <c r="JGT68" s="4"/>
      <c r="JGU68" s="4"/>
      <c r="JGV68" s="4"/>
      <c r="JGW68" s="4"/>
      <c r="JGX68" s="4"/>
      <c r="JGY68" s="4"/>
      <c r="JGZ68" s="4"/>
      <c r="JHA68" s="4"/>
      <c r="JHB68" s="4"/>
      <c r="JHC68" s="4"/>
      <c r="JHD68" s="4"/>
      <c r="JHE68" s="4"/>
      <c r="JHF68" s="4"/>
      <c r="JHG68" s="4"/>
      <c r="JHH68" s="4"/>
      <c r="JHI68" s="4"/>
      <c r="JHJ68" s="4"/>
      <c r="JHK68" s="4"/>
      <c r="JHL68" s="4"/>
      <c r="JHM68" s="4"/>
      <c r="JHN68" s="4"/>
      <c r="JHO68" s="4"/>
      <c r="JHP68" s="4"/>
      <c r="JHQ68" s="4"/>
      <c r="JHR68" s="4"/>
      <c r="JHS68" s="4"/>
      <c r="JHT68" s="4"/>
      <c r="JHU68" s="4"/>
      <c r="JHV68" s="4"/>
      <c r="JHW68" s="4"/>
      <c r="JHX68" s="4"/>
      <c r="JHY68" s="4"/>
      <c r="JHZ68" s="4"/>
      <c r="JIA68" s="4"/>
      <c r="JIB68" s="4"/>
      <c r="JIC68" s="4"/>
      <c r="JID68" s="4"/>
      <c r="JIE68" s="4"/>
      <c r="JIF68" s="4"/>
      <c r="JIG68" s="4"/>
      <c r="JIH68" s="4"/>
      <c r="JII68" s="4"/>
      <c r="JIJ68" s="4"/>
      <c r="JIK68" s="4"/>
      <c r="JIL68" s="4"/>
      <c r="JIM68" s="4"/>
      <c r="JIN68" s="4"/>
      <c r="JIO68" s="4"/>
      <c r="JIP68" s="4"/>
      <c r="JIQ68" s="4"/>
      <c r="JIR68" s="4"/>
      <c r="JIS68" s="4"/>
      <c r="JIT68" s="4"/>
      <c r="JIU68" s="4"/>
      <c r="JIV68" s="4"/>
      <c r="JIW68" s="4"/>
      <c r="JIX68" s="4"/>
      <c r="JIY68" s="4"/>
      <c r="JIZ68" s="4"/>
      <c r="JJA68" s="4"/>
      <c r="JJB68" s="4"/>
      <c r="JJC68" s="4"/>
      <c r="JJD68" s="4"/>
      <c r="JJE68" s="4"/>
      <c r="JJF68" s="4"/>
      <c r="JJG68" s="4"/>
      <c r="JJH68" s="4"/>
      <c r="JJI68" s="4"/>
      <c r="JJJ68" s="4"/>
      <c r="JJK68" s="4"/>
      <c r="JJL68" s="4"/>
      <c r="JJM68" s="4"/>
      <c r="JJN68" s="4"/>
      <c r="JJO68" s="4"/>
      <c r="JJP68" s="4"/>
      <c r="JJQ68" s="4"/>
      <c r="JJR68" s="4"/>
      <c r="JJS68" s="4"/>
      <c r="JJT68" s="4"/>
      <c r="JJU68" s="4"/>
      <c r="JJV68" s="4"/>
      <c r="JJW68" s="4"/>
      <c r="JJX68" s="4"/>
      <c r="JJY68" s="4"/>
      <c r="JJZ68" s="4"/>
      <c r="JKA68" s="4"/>
      <c r="JKB68" s="4"/>
      <c r="JKC68" s="4"/>
      <c r="JKD68" s="4"/>
      <c r="JKE68" s="4"/>
      <c r="JKF68" s="4"/>
      <c r="JKG68" s="4"/>
      <c r="JKH68" s="4"/>
      <c r="JKI68" s="4"/>
      <c r="JKJ68" s="4"/>
      <c r="JKK68" s="4"/>
      <c r="JKL68" s="4"/>
      <c r="JKM68" s="4"/>
      <c r="JKN68" s="4"/>
      <c r="JKO68" s="4"/>
      <c r="JKP68" s="4"/>
      <c r="JKQ68" s="4"/>
      <c r="JKR68" s="4"/>
      <c r="JKS68" s="4"/>
      <c r="JKT68" s="4"/>
      <c r="JKU68" s="4"/>
      <c r="JKV68" s="4"/>
      <c r="JKW68" s="4"/>
      <c r="JKX68" s="4"/>
      <c r="JKY68" s="4"/>
      <c r="JKZ68" s="4"/>
      <c r="JLA68" s="4"/>
      <c r="JLB68" s="4"/>
      <c r="JLC68" s="4"/>
      <c r="JLD68" s="4"/>
      <c r="JLE68" s="4"/>
      <c r="JLF68" s="4"/>
      <c r="JLG68" s="4"/>
      <c r="JLH68" s="4"/>
      <c r="JLI68" s="4"/>
      <c r="JLJ68" s="4"/>
      <c r="JLK68" s="4"/>
      <c r="JLL68" s="4"/>
      <c r="JLM68" s="4"/>
      <c r="JLN68" s="4"/>
      <c r="JLO68" s="4"/>
      <c r="JLP68" s="4"/>
      <c r="JLQ68" s="4"/>
      <c r="JLR68" s="4"/>
      <c r="JLS68" s="4"/>
      <c r="JLT68" s="4"/>
      <c r="JLU68" s="4"/>
      <c r="JLV68" s="4"/>
      <c r="JLW68" s="4"/>
      <c r="JLX68" s="4"/>
      <c r="JLY68" s="4"/>
      <c r="JLZ68" s="4"/>
      <c r="JMA68" s="4"/>
      <c r="JMB68" s="4"/>
      <c r="JMC68" s="4"/>
      <c r="JMD68" s="4"/>
      <c r="JME68" s="4"/>
      <c r="JMF68" s="4"/>
      <c r="JMG68" s="4"/>
      <c r="JMH68" s="4"/>
      <c r="JMI68" s="4"/>
      <c r="JMJ68" s="4"/>
      <c r="JMK68" s="4"/>
      <c r="JML68" s="4"/>
      <c r="JMM68" s="4"/>
      <c r="JMN68" s="4"/>
      <c r="JMO68" s="4"/>
      <c r="JMP68" s="4"/>
      <c r="JMQ68" s="4"/>
      <c r="JMR68" s="4"/>
      <c r="JMS68" s="4"/>
      <c r="JMT68" s="4"/>
      <c r="JMU68" s="4"/>
      <c r="JMV68" s="4"/>
      <c r="JMW68" s="4"/>
      <c r="JMX68" s="4"/>
      <c r="JMY68" s="4"/>
      <c r="JMZ68" s="4"/>
      <c r="JNA68" s="4"/>
      <c r="JNB68" s="4"/>
      <c r="JNC68" s="4"/>
      <c r="JND68" s="4"/>
      <c r="JNE68" s="4"/>
      <c r="JNF68" s="4"/>
      <c r="JNG68" s="4"/>
      <c r="JNH68" s="4"/>
      <c r="JNI68" s="4"/>
      <c r="JNJ68" s="4"/>
      <c r="JNK68" s="4"/>
      <c r="JNL68" s="4"/>
      <c r="JNM68" s="4"/>
      <c r="JNN68" s="4"/>
      <c r="JNO68" s="4"/>
      <c r="JNP68" s="4"/>
      <c r="JNQ68" s="4"/>
      <c r="JNR68" s="4"/>
      <c r="JNS68" s="4"/>
      <c r="JNT68" s="4"/>
      <c r="JNU68" s="4"/>
      <c r="JNV68" s="4"/>
      <c r="JNW68" s="4"/>
      <c r="JNX68" s="4"/>
      <c r="JNY68" s="4"/>
      <c r="JNZ68" s="4"/>
      <c r="JOA68" s="4"/>
      <c r="JOB68" s="4"/>
      <c r="JOC68" s="4"/>
      <c r="JOD68" s="4"/>
      <c r="JOE68" s="4"/>
      <c r="JOF68" s="4"/>
      <c r="JOG68" s="4"/>
      <c r="JOH68" s="4"/>
      <c r="JOI68" s="4"/>
      <c r="JOJ68" s="4"/>
      <c r="JOK68" s="4"/>
      <c r="JOL68" s="4"/>
      <c r="JOM68" s="4"/>
      <c r="JON68" s="4"/>
      <c r="JOO68" s="4"/>
      <c r="JOP68" s="4"/>
      <c r="JOQ68" s="4"/>
      <c r="JOR68" s="4"/>
      <c r="JOS68" s="4"/>
      <c r="JOT68" s="4"/>
      <c r="JOU68" s="4"/>
      <c r="JOV68" s="4"/>
      <c r="JOW68" s="4"/>
      <c r="JOX68" s="4"/>
      <c r="JOY68" s="4"/>
      <c r="JOZ68" s="4"/>
      <c r="JPA68" s="4"/>
      <c r="JPB68" s="4"/>
      <c r="JPC68" s="4"/>
      <c r="JPD68" s="4"/>
      <c r="JPE68" s="4"/>
      <c r="JPF68" s="4"/>
      <c r="JPG68" s="4"/>
      <c r="JPH68" s="4"/>
      <c r="JPI68" s="4"/>
      <c r="JPJ68" s="4"/>
      <c r="JPK68" s="4"/>
      <c r="JPL68" s="4"/>
      <c r="JPM68" s="4"/>
      <c r="JPN68" s="4"/>
      <c r="JPO68" s="4"/>
      <c r="JPP68" s="4"/>
      <c r="JPQ68" s="4"/>
      <c r="JPR68" s="4"/>
      <c r="JPS68" s="4"/>
      <c r="JPT68" s="4"/>
      <c r="JPU68" s="4"/>
      <c r="JPV68" s="4"/>
      <c r="JPW68" s="4"/>
      <c r="JPX68" s="4"/>
      <c r="JPY68" s="4"/>
      <c r="JPZ68" s="4"/>
      <c r="JQA68" s="4"/>
      <c r="JQB68" s="4"/>
      <c r="JQC68" s="4"/>
      <c r="JQD68" s="4"/>
      <c r="JQE68" s="4"/>
      <c r="JQF68" s="4"/>
      <c r="JQG68" s="4"/>
      <c r="JQH68" s="4"/>
      <c r="JQI68" s="4"/>
      <c r="JQJ68" s="4"/>
      <c r="JQK68" s="4"/>
      <c r="JQL68" s="4"/>
      <c r="JQM68" s="4"/>
      <c r="JQN68" s="4"/>
      <c r="JQO68" s="4"/>
      <c r="JQP68" s="4"/>
      <c r="JQQ68" s="4"/>
      <c r="JQR68" s="4"/>
      <c r="JQS68" s="4"/>
      <c r="JQT68" s="4"/>
      <c r="JQU68" s="4"/>
      <c r="JQV68" s="4"/>
      <c r="JQW68" s="4"/>
      <c r="JQX68" s="4"/>
      <c r="JQY68" s="4"/>
      <c r="JQZ68" s="4"/>
      <c r="JRA68" s="4"/>
      <c r="JRB68" s="4"/>
      <c r="JRC68" s="4"/>
      <c r="JRD68" s="4"/>
      <c r="JRE68" s="4"/>
      <c r="JRF68" s="4"/>
      <c r="JRG68" s="4"/>
      <c r="JRH68" s="4"/>
      <c r="JRI68" s="4"/>
      <c r="JRJ68" s="4"/>
      <c r="JRK68" s="4"/>
      <c r="JRL68" s="4"/>
      <c r="JRM68" s="4"/>
      <c r="JRN68" s="4"/>
      <c r="JRO68" s="4"/>
      <c r="JRP68" s="4"/>
      <c r="JRQ68" s="4"/>
      <c r="JRR68" s="4"/>
      <c r="JRS68" s="4"/>
      <c r="JRT68" s="4"/>
      <c r="JRU68" s="4"/>
      <c r="JRV68" s="4"/>
      <c r="JRW68" s="4"/>
      <c r="JRX68" s="4"/>
      <c r="JRY68" s="4"/>
      <c r="JRZ68" s="4"/>
      <c r="JSA68" s="4"/>
      <c r="JSB68" s="4"/>
      <c r="JSC68" s="4"/>
      <c r="JSD68" s="4"/>
      <c r="JSE68" s="4"/>
      <c r="JSF68" s="4"/>
      <c r="JSG68" s="4"/>
      <c r="JSH68" s="4"/>
      <c r="JSI68" s="4"/>
      <c r="JSJ68" s="4"/>
      <c r="JSK68" s="4"/>
      <c r="JSL68" s="4"/>
      <c r="JSM68" s="4"/>
      <c r="JSN68" s="4"/>
      <c r="JSO68" s="4"/>
      <c r="JSP68" s="4"/>
      <c r="JSQ68" s="4"/>
      <c r="JSR68" s="4"/>
      <c r="JSS68" s="4"/>
      <c r="JST68" s="4"/>
      <c r="JSU68" s="4"/>
      <c r="JSV68" s="4"/>
      <c r="JSW68" s="4"/>
      <c r="JSX68" s="4"/>
      <c r="JSY68" s="4"/>
      <c r="JSZ68" s="4"/>
      <c r="JTA68" s="4"/>
      <c r="JTB68" s="4"/>
      <c r="JTC68" s="4"/>
      <c r="JTD68" s="4"/>
      <c r="JTE68" s="4"/>
      <c r="JTF68" s="4"/>
      <c r="JTG68" s="4"/>
      <c r="JTH68" s="4"/>
      <c r="JTI68" s="4"/>
      <c r="JTJ68" s="4"/>
      <c r="JTK68" s="4"/>
      <c r="JTL68" s="4"/>
      <c r="JTM68" s="4"/>
      <c r="JTN68" s="4"/>
      <c r="JTO68" s="4"/>
      <c r="JTP68" s="4"/>
      <c r="JTQ68" s="4"/>
      <c r="JTR68" s="4"/>
      <c r="JTS68" s="4"/>
      <c r="JTT68" s="4"/>
      <c r="JTU68" s="4"/>
      <c r="JTV68" s="4"/>
      <c r="JTW68" s="4"/>
      <c r="JTX68" s="4"/>
      <c r="JTY68" s="4"/>
      <c r="JTZ68" s="4"/>
      <c r="JUA68" s="4"/>
      <c r="JUB68" s="4"/>
      <c r="JUC68" s="4"/>
      <c r="JUD68" s="4"/>
      <c r="JUE68" s="4"/>
      <c r="JUF68" s="4"/>
      <c r="JUG68" s="4"/>
      <c r="JUH68" s="4"/>
      <c r="JUI68" s="4"/>
      <c r="JUJ68" s="4"/>
      <c r="JUK68" s="4"/>
      <c r="JUL68" s="4"/>
      <c r="JUM68" s="4"/>
      <c r="JUN68" s="4"/>
      <c r="JUO68" s="4"/>
      <c r="JUP68" s="4"/>
      <c r="JUQ68" s="4"/>
      <c r="JUR68" s="4"/>
      <c r="JUS68" s="4"/>
      <c r="JUT68" s="4"/>
      <c r="JUU68" s="4"/>
      <c r="JUV68" s="4"/>
      <c r="JUW68" s="4"/>
      <c r="JUX68" s="4"/>
      <c r="JUY68" s="4"/>
      <c r="JUZ68" s="4"/>
      <c r="JVA68" s="4"/>
      <c r="JVB68" s="4"/>
      <c r="JVC68" s="4"/>
      <c r="JVD68" s="4"/>
      <c r="JVE68" s="4"/>
      <c r="JVF68" s="4"/>
      <c r="JVG68" s="4"/>
      <c r="JVH68" s="4"/>
      <c r="JVI68" s="4"/>
      <c r="JVJ68" s="4"/>
      <c r="JVK68" s="4"/>
      <c r="JVL68" s="4"/>
      <c r="JVM68" s="4"/>
      <c r="JVN68" s="4"/>
      <c r="JVO68" s="4"/>
      <c r="JVP68" s="4"/>
      <c r="JVQ68" s="4"/>
      <c r="JVR68" s="4"/>
      <c r="JVS68" s="4"/>
      <c r="JVT68" s="4"/>
      <c r="JVU68" s="4"/>
      <c r="JVV68" s="4"/>
      <c r="JVW68" s="4"/>
      <c r="JVX68" s="4"/>
      <c r="JVY68" s="4"/>
      <c r="JVZ68" s="4"/>
      <c r="JWA68" s="4"/>
      <c r="JWB68" s="4"/>
      <c r="JWC68" s="4"/>
      <c r="JWD68" s="4"/>
      <c r="JWE68" s="4"/>
      <c r="JWF68" s="4"/>
      <c r="JWG68" s="4"/>
      <c r="JWH68" s="4"/>
      <c r="JWI68" s="4"/>
      <c r="JWJ68" s="4"/>
      <c r="JWK68" s="4"/>
      <c r="JWL68" s="4"/>
      <c r="JWM68" s="4"/>
      <c r="JWN68" s="4"/>
      <c r="JWO68" s="4"/>
      <c r="JWP68" s="4"/>
      <c r="JWQ68" s="4"/>
      <c r="JWR68" s="4"/>
      <c r="JWS68" s="4"/>
      <c r="JWT68" s="4"/>
      <c r="JWU68" s="4"/>
      <c r="JWV68" s="4"/>
      <c r="JWW68" s="4"/>
      <c r="JWX68" s="4"/>
      <c r="JWY68" s="4"/>
      <c r="JWZ68" s="4"/>
      <c r="JXA68" s="4"/>
      <c r="JXB68" s="4"/>
      <c r="JXC68" s="4"/>
      <c r="JXD68" s="4"/>
      <c r="JXE68" s="4"/>
      <c r="JXF68" s="4"/>
      <c r="JXG68" s="4"/>
      <c r="JXH68" s="4"/>
      <c r="JXI68" s="4"/>
      <c r="JXJ68" s="4"/>
      <c r="JXK68" s="4"/>
      <c r="JXL68" s="4"/>
      <c r="JXM68" s="4"/>
      <c r="JXN68" s="4"/>
      <c r="JXO68" s="4"/>
      <c r="JXP68" s="4"/>
      <c r="JXQ68" s="4"/>
      <c r="JXR68" s="4"/>
      <c r="JXS68" s="4"/>
      <c r="JXT68" s="4"/>
      <c r="JXU68" s="4"/>
      <c r="JXV68" s="4"/>
      <c r="JXW68" s="4"/>
      <c r="JXX68" s="4"/>
      <c r="JXY68" s="4"/>
      <c r="JXZ68" s="4"/>
      <c r="JYA68" s="4"/>
      <c r="JYB68" s="4"/>
      <c r="JYC68" s="4"/>
      <c r="JYD68" s="4"/>
      <c r="JYE68" s="4"/>
      <c r="JYF68" s="4"/>
      <c r="JYG68" s="4"/>
      <c r="JYH68" s="4"/>
      <c r="JYI68" s="4"/>
      <c r="JYJ68" s="4"/>
      <c r="JYK68" s="4"/>
      <c r="JYL68" s="4"/>
      <c r="JYM68" s="4"/>
      <c r="JYN68" s="4"/>
      <c r="JYO68" s="4"/>
      <c r="JYP68" s="4"/>
      <c r="JYQ68" s="4"/>
      <c r="JYR68" s="4"/>
      <c r="JYS68" s="4"/>
      <c r="JYT68" s="4"/>
      <c r="JYU68" s="4"/>
      <c r="JYV68" s="4"/>
      <c r="JYW68" s="4"/>
      <c r="JYX68" s="4"/>
      <c r="JYY68" s="4"/>
      <c r="JYZ68" s="4"/>
      <c r="JZA68" s="4"/>
      <c r="JZB68" s="4"/>
      <c r="JZC68" s="4"/>
      <c r="JZD68" s="4"/>
      <c r="JZE68" s="4"/>
      <c r="JZF68" s="4"/>
      <c r="JZG68" s="4"/>
      <c r="JZH68" s="4"/>
      <c r="JZI68" s="4"/>
      <c r="JZJ68" s="4"/>
      <c r="JZK68" s="4"/>
      <c r="JZL68" s="4"/>
      <c r="JZM68" s="4"/>
      <c r="JZN68" s="4"/>
      <c r="JZO68" s="4"/>
      <c r="JZP68" s="4"/>
      <c r="JZQ68" s="4"/>
      <c r="JZR68" s="4"/>
      <c r="JZS68" s="4"/>
      <c r="JZT68" s="4"/>
      <c r="JZU68" s="4"/>
      <c r="JZV68" s="4"/>
      <c r="JZW68" s="4"/>
      <c r="JZX68" s="4"/>
      <c r="JZY68" s="4"/>
      <c r="JZZ68" s="4"/>
      <c r="KAA68" s="4"/>
      <c r="KAB68" s="4"/>
      <c r="KAC68" s="4"/>
      <c r="KAD68" s="4"/>
      <c r="KAE68" s="4"/>
      <c r="KAF68" s="4"/>
      <c r="KAG68" s="4"/>
      <c r="KAH68" s="4"/>
      <c r="KAI68" s="4"/>
      <c r="KAJ68" s="4"/>
      <c r="KAK68" s="4"/>
      <c r="KAL68" s="4"/>
      <c r="KAM68" s="4"/>
      <c r="KAN68" s="4"/>
      <c r="KAO68" s="4"/>
      <c r="KAP68" s="4"/>
      <c r="KAQ68" s="4"/>
      <c r="KAR68" s="4"/>
      <c r="KAS68" s="4"/>
      <c r="KAT68" s="4"/>
      <c r="KAU68" s="4"/>
      <c r="KAV68" s="4"/>
      <c r="KAW68" s="4"/>
      <c r="KAX68" s="4"/>
      <c r="KAY68" s="4"/>
      <c r="KAZ68" s="4"/>
      <c r="KBA68" s="4"/>
      <c r="KBB68" s="4"/>
      <c r="KBC68" s="4"/>
      <c r="KBD68" s="4"/>
      <c r="KBE68" s="4"/>
      <c r="KBF68" s="4"/>
      <c r="KBG68" s="4"/>
      <c r="KBH68" s="4"/>
      <c r="KBI68" s="4"/>
      <c r="KBJ68" s="4"/>
      <c r="KBK68" s="4"/>
      <c r="KBL68" s="4"/>
      <c r="KBM68" s="4"/>
      <c r="KBN68" s="4"/>
      <c r="KBO68" s="4"/>
      <c r="KBP68" s="4"/>
      <c r="KBQ68" s="4"/>
      <c r="KBR68" s="4"/>
      <c r="KBS68" s="4"/>
      <c r="KBT68" s="4"/>
      <c r="KBU68" s="4"/>
      <c r="KBV68" s="4"/>
      <c r="KBW68" s="4"/>
      <c r="KBX68" s="4"/>
      <c r="KBY68" s="4"/>
      <c r="KBZ68" s="4"/>
      <c r="KCA68" s="4"/>
      <c r="KCB68" s="4"/>
      <c r="KCC68" s="4"/>
      <c r="KCD68" s="4"/>
      <c r="KCE68" s="4"/>
      <c r="KCF68" s="4"/>
      <c r="KCG68" s="4"/>
      <c r="KCH68" s="4"/>
      <c r="KCI68" s="4"/>
      <c r="KCJ68" s="4"/>
      <c r="KCK68" s="4"/>
      <c r="KCL68" s="4"/>
      <c r="KCM68" s="4"/>
      <c r="KCN68" s="4"/>
      <c r="KCO68" s="4"/>
      <c r="KCP68" s="4"/>
      <c r="KCQ68" s="4"/>
      <c r="KCR68" s="4"/>
      <c r="KCS68" s="4"/>
      <c r="KCT68" s="4"/>
      <c r="KCU68" s="4"/>
      <c r="KCV68" s="4"/>
      <c r="KCW68" s="4"/>
      <c r="KCX68" s="4"/>
      <c r="KCY68" s="4"/>
      <c r="KCZ68" s="4"/>
      <c r="KDA68" s="4"/>
      <c r="KDB68" s="4"/>
      <c r="KDC68" s="4"/>
      <c r="KDD68" s="4"/>
      <c r="KDE68" s="4"/>
      <c r="KDF68" s="4"/>
      <c r="KDG68" s="4"/>
      <c r="KDH68" s="4"/>
      <c r="KDI68" s="4"/>
      <c r="KDJ68" s="4"/>
      <c r="KDK68" s="4"/>
      <c r="KDL68" s="4"/>
      <c r="KDM68" s="4"/>
      <c r="KDN68" s="4"/>
      <c r="KDO68" s="4"/>
      <c r="KDP68" s="4"/>
      <c r="KDQ68" s="4"/>
      <c r="KDR68" s="4"/>
      <c r="KDS68" s="4"/>
      <c r="KDT68" s="4"/>
      <c r="KDU68" s="4"/>
      <c r="KDV68" s="4"/>
      <c r="KDW68" s="4"/>
      <c r="KDX68" s="4"/>
      <c r="KDY68" s="4"/>
      <c r="KDZ68" s="4"/>
      <c r="KEA68" s="4"/>
      <c r="KEB68" s="4"/>
      <c r="KEC68" s="4"/>
      <c r="KED68" s="4"/>
      <c r="KEE68" s="4"/>
      <c r="KEF68" s="4"/>
      <c r="KEG68" s="4"/>
      <c r="KEH68" s="4"/>
      <c r="KEI68" s="4"/>
      <c r="KEJ68" s="4"/>
      <c r="KEK68" s="4"/>
      <c r="KEL68" s="4"/>
      <c r="KEM68" s="4"/>
      <c r="KEN68" s="4"/>
      <c r="KEO68" s="4"/>
      <c r="KEP68" s="4"/>
      <c r="KEQ68" s="4"/>
      <c r="KER68" s="4"/>
      <c r="KES68" s="4"/>
      <c r="KET68" s="4"/>
      <c r="KEU68" s="4"/>
      <c r="KEV68" s="4"/>
      <c r="KEW68" s="4"/>
      <c r="KEX68" s="4"/>
      <c r="KEY68" s="4"/>
      <c r="KEZ68" s="4"/>
      <c r="KFA68" s="4"/>
      <c r="KFB68" s="4"/>
      <c r="KFC68" s="4"/>
      <c r="KFD68" s="4"/>
      <c r="KFE68" s="4"/>
      <c r="KFF68" s="4"/>
      <c r="KFG68" s="4"/>
      <c r="KFH68" s="4"/>
      <c r="KFI68" s="4"/>
      <c r="KFJ68" s="4"/>
      <c r="KFK68" s="4"/>
      <c r="KFL68" s="4"/>
      <c r="KFM68" s="4"/>
      <c r="KFN68" s="4"/>
      <c r="KFO68" s="4"/>
      <c r="KFP68" s="4"/>
      <c r="KFQ68" s="4"/>
      <c r="KFR68" s="4"/>
      <c r="KFS68" s="4"/>
      <c r="KFT68" s="4"/>
      <c r="KFU68" s="4"/>
      <c r="KFV68" s="4"/>
      <c r="KFW68" s="4"/>
      <c r="KFX68" s="4"/>
      <c r="KFY68" s="4"/>
      <c r="KFZ68" s="4"/>
      <c r="KGA68" s="4"/>
      <c r="KGB68" s="4"/>
      <c r="KGC68" s="4"/>
      <c r="KGD68" s="4"/>
      <c r="KGE68" s="4"/>
      <c r="KGF68" s="4"/>
      <c r="KGG68" s="4"/>
      <c r="KGH68" s="4"/>
      <c r="KGI68" s="4"/>
      <c r="KGJ68" s="4"/>
      <c r="KGK68" s="4"/>
      <c r="KGL68" s="4"/>
      <c r="KGM68" s="4"/>
      <c r="KGN68" s="4"/>
      <c r="KGO68" s="4"/>
      <c r="KGP68" s="4"/>
      <c r="KGQ68" s="4"/>
      <c r="KGR68" s="4"/>
      <c r="KGS68" s="4"/>
      <c r="KGT68" s="4"/>
      <c r="KGU68" s="4"/>
      <c r="KGV68" s="4"/>
      <c r="KGW68" s="4"/>
      <c r="KGX68" s="4"/>
      <c r="KGY68" s="4"/>
      <c r="KGZ68" s="4"/>
      <c r="KHA68" s="4"/>
      <c r="KHB68" s="4"/>
      <c r="KHC68" s="4"/>
      <c r="KHD68" s="4"/>
      <c r="KHE68" s="4"/>
      <c r="KHF68" s="4"/>
      <c r="KHG68" s="4"/>
      <c r="KHH68" s="4"/>
      <c r="KHI68" s="4"/>
      <c r="KHJ68" s="4"/>
      <c r="KHK68" s="4"/>
      <c r="KHL68" s="4"/>
      <c r="KHM68" s="4"/>
      <c r="KHN68" s="4"/>
      <c r="KHO68" s="4"/>
      <c r="KHP68" s="4"/>
      <c r="KHQ68" s="4"/>
      <c r="KHR68" s="4"/>
      <c r="KHS68" s="4"/>
      <c r="KHT68" s="4"/>
      <c r="KHU68" s="4"/>
      <c r="KHV68" s="4"/>
      <c r="KHW68" s="4"/>
      <c r="KHX68" s="4"/>
      <c r="KHY68" s="4"/>
      <c r="KHZ68" s="4"/>
      <c r="KIA68" s="4"/>
      <c r="KIB68" s="4"/>
      <c r="KIC68" s="4"/>
      <c r="KID68" s="4"/>
      <c r="KIE68" s="4"/>
      <c r="KIF68" s="4"/>
      <c r="KIG68" s="4"/>
      <c r="KIH68" s="4"/>
      <c r="KII68" s="4"/>
      <c r="KIJ68" s="4"/>
      <c r="KIK68" s="4"/>
      <c r="KIL68" s="4"/>
      <c r="KIM68" s="4"/>
      <c r="KIN68" s="4"/>
      <c r="KIO68" s="4"/>
      <c r="KIP68" s="4"/>
      <c r="KIQ68" s="4"/>
      <c r="KIR68" s="4"/>
      <c r="KIS68" s="4"/>
      <c r="KIT68" s="4"/>
      <c r="KIU68" s="4"/>
      <c r="KIV68" s="4"/>
      <c r="KIW68" s="4"/>
      <c r="KIX68" s="4"/>
      <c r="KIY68" s="4"/>
      <c r="KIZ68" s="4"/>
      <c r="KJA68" s="4"/>
      <c r="KJB68" s="4"/>
      <c r="KJC68" s="4"/>
      <c r="KJD68" s="4"/>
      <c r="KJE68" s="4"/>
      <c r="KJF68" s="4"/>
      <c r="KJG68" s="4"/>
      <c r="KJH68" s="4"/>
      <c r="KJI68" s="4"/>
      <c r="KJJ68" s="4"/>
      <c r="KJK68" s="4"/>
      <c r="KJL68" s="4"/>
      <c r="KJM68" s="4"/>
      <c r="KJN68" s="4"/>
      <c r="KJO68" s="4"/>
      <c r="KJP68" s="4"/>
      <c r="KJQ68" s="4"/>
      <c r="KJR68" s="4"/>
      <c r="KJS68" s="4"/>
      <c r="KJT68" s="4"/>
      <c r="KJU68" s="4"/>
      <c r="KJV68" s="4"/>
      <c r="KJW68" s="4"/>
      <c r="KJX68" s="4"/>
      <c r="KJY68" s="4"/>
      <c r="KJZ68" s="4"/>
      <c r="KKA68" s="4"/>
      <c r="KKB68" s="4"/>
      <c r="KKC68" s="4"/>
      <c r="KKD68" s="4"/>
      <c r="KKE68" s="4"/>
      <c r="KKF68" s="4"/>
      <c r="KKG68" s="4"/>
      <c r="KKH68" s="4"/>
      <c r="KKI68" s="4"/>
      <c r="KKJ68" s="4"/>
      <c r="KKK68" s="4"/>
      <c r="KKL68" s="4"/>
      <c r="KKM68" s="4"/>
      <c r="KKN68" s="4"/>
      <c r="KKO68" s="4"/>
      <c r="KKP68" s="4"/>
      <c r="KKQ68" s="4"/>
      <c r="KKR68" s="4"/>
      <c r="KKS68" s="4"/>
      <c r="KKT68" s="4"/>
      <c r="KKU68" s="4"/>
      <c r="KKV68" s="4"/>
      <c r="KKW68" s="4"/>
      <c r="KKX68" s="4"/>
      <c r="KKY68" s="4"/>
      <c r="KKZ68" s="4"/>
      <c r="KLA68" s="4"/>
      <c r="KLB68" s="4"/>
      <c r="KLC68" s="4"/>
      <c r="KLD68" s="4"/>
      <c r="KLE68" s="4"/>
      <c r="KLF68" s="4"/>
      <c r="KLG68" s="4"/>
      <c r="KLH68" s="4"/>
      <c r="KLI68" s="4"/>
      <c r="KLJ68" s="4"/>
      <c r="KLK68" s="4"/>
      <c r="KLL68" s="4"/>
      <c r="KLM68" s="4"/>
      <c r="KLN68" s="4"/>
      <c r="KLO68" s="4"/>
      <c r="KLP68" s="4"/>
      <c r="KLQ68" s="4"/>
      <c r="KLR68" s="4"/>
      <c r="KLS68" s="4"/>
      <c r="KLT68" s="4"/>
      <c r="KLU68" s="4"/>
      <c r="KLV68" s="4"/>
      <c r="KLW68" s="4"/>
      <c r="KLX68" s="4"/>
      <c r="KLY68" s="4"/>
      <c r="KLZ68" s="4"/>
      <c r="KMA68" s="4"/>
      <c r="KMB68" s="4"/>
      <c r="KMC68" s="4"/>
      <c r="KMD68" s="4"/>
      <c r="KME68" s="4"/>
      <c r="KMF68" s="4"/>
      <c r="KMG68" s="4"/>
      <c r="KMH68" s="4"/>
      <c r="KMI68" s="4"/>
      <c r="KMJ68" s="4"/>
      <c r="KMK68" s="4"/>
      <c r="KML68" s="4"/>
      <c r="KMM68" s="4"/>
      <c r="KMN68" s="4"/>
      <c r="KMO68" s="4"/>
      <c r="KMP68" s="4"/>
      <c r="KMQ68" s="4"/>
      <c r="KMR68" s="4"/>
      <c r="KMS68" s="4"/>
      <c r="KMT68" s="4"/>
      <c r="KMU68" s="4"/>
      <c r="KMV68" s="4"/>
      <c r="KMW68" s="4"/>
      <c r="KMX68" s="4"/>
      <c r="KMY68" s="4"/>
      <c r="KMZ68" s="4"/>
      <c r="KNA68" s="4"/>
      <c r="KNB68" s="4"/>
      <c r="KNC68" s="4"/>
      <c r="KND68" s="4"/>
      <c r="KNE68" s="4"/>
      <c r="KNF68" s="4"/>
      <c r="KNG68" s="4"/>
      <c r="KNH68" s="4"/>
      <c r="KNI68" s="4"/>
      <c r="KNJ68" s="4"/>
      <c r="KNK68" s="4"/>
      <c r="KNL68" s="4"/>
      <c r="KNM68" s="4"/>
      <c r="KNN68" s="4"/>
      <c r="KNO68" s="4"/>
      <c r="KNP68" s="4"/>
      <c r="KNQ68" s="4"/>
      <c r="KNR68" s="4"/>
      <c r="KNS68" s="4"/>
      <c r="KNT68" s="4"/>
      <c r="KNU68" s="4"/>
      <c r="KNV68" s="4"/>
      <c r="KNW68" s="4"/>
      <c r="KNX68" s="4"/>
      <c r="KNY68" s="4"/>
      <c r="KNZ68" s="4"/>
      <c r="KOA68" s="4"/>
      <c r="KOB68" s="4"/>
      <c r="KOC68" s="4"/>
      <c r="KOD68" s="4"/>
      <c r="KOE68" s="4"/>
      <c r="KOF68" s="4"/>
      <c r="KOG68" s="4"/>
      <c r="KOH68" s="4"/>
      <c r="KOI68" s="4"/>
      <c r="KOJ68" s="4"/>
      <c r="KOK68" s="4"/>
      <c r="KOL68" s="4"/>
      <c r="KOM68" s="4"/>
      <c r="KON68" s="4"/>
      <c r="KOO68" s="4"/>
      <c r="KOP68" s="4"/>
      <c r="KOQ68" s="4"/>
      <c r="KOR68" s="4"/>
      <c r="KOS68" s="4"/>
      <c r="KOT68" s="4"/>
      <c r="KOU68" s="4"/>
      <c r="KOV68" s="4"/>
      <c r="KOW68" s="4"/>
      <c r="KOX68" s="4"/>
      <c r="KOY68" s="4"/>
      <c r="KOZ68" s="4"/>
      <c r="KPA68" s="4"/>
      <c r="KPB68" s="4"/>
      <c r="KPC68" s="4"/>
      <c r="KPD68" s="4"/>
      <c r="KPE68" s="4"/>
      <c r="KPF68" s="4"/>
      <c r="KPG68" s="4"/>
      <c r="KPH68" s="4"/>
      <c r="KPI68" s="4"/>
      <c r="KPJ68" s="4"/>
      <c r="KPK68" s="4"/>
      <c r="KPL68" s="4"/>
      <c r="KPM68" s="4"/>
      <c r="KPN68" s="4"/>
      <c r="KPO68" s="4"/>
      <c r="KPP68" s="4"/>
      <c r="KPQ68" s="4"/>
      <c r="KPR68" s="4"/>
      <c r="KPS68" s="4"/>
      <c r="KPT68" s="4"/>
      <c r="KPU68" s="4"/>
      <c r="KPV68" s="4"/>
      <c r="KPW68" s="4"/>
      <c r="KPX68" s="4"/>
      <c r="KPY68" s="4"/>
      <c r="KPZ68" s="4"/>
      <c r="KQA68" s="4"/>
      <c r="KQB68" s="4"/>
      <c r="KQC68" s="4"/>
      <c r="KQD68" s="4"/>
      <c r="KQE68" s="4"/>
      <c r="KQF68" s="4"/>
      <c r="KQG68" s="4"/>
      <c r="KQH68" s="4"/>
      <c r="KQI68" s="4"/>
      <c r="KQJ68" s="4"/>
      <c r="KQK68" s="4"/>
      <c r="KQL68" s="4"/>
      <c r="KQM68" s="4"/>
      <c r="KQN68" s="4"/>
      <c r="KQO68" s="4"/>
      <c r="KQP68" s="4"/>
      <c r="KQQ68" s="4"/>
      <c r="KQR68" s="4"/>
      <c r="KQS68" s="4"/>
      <c r="KQT68" s="4"/>
      <c r="KQU68" s="4"/>
      <c r="KQV68" s="4"/>
      <c r="KQW68" s="4"/>
      <c r="KQX68" s="4"/>
      <c r="KQY68" s="4"/>
      <c r="KQZ68" s="4"/>
      <c r="KRA68" s="4"/>
      <c r="KRB68" s="4"/>
      <c r="KRC68" s="4"/>
      <c r="KRD68" s="4"/>
      <c r="KRE68" s="4"/>
      <c r="KRF68" s="4"/>
      <c r="KRG68" s="4"/>
      <c r="KRH68" s="4"/>
      <c r="KRI68" s="4"/>
      <c r="KRJ68" s="4"/>
      <c r="KRK68" s="4"/>
      <c r="KRL68" s="4"/>
      <c r="KRM68" s="4"/>
      <c r="KRN68" s="4"/>
      <c r="KRO68" s="4"/>
      <c r="KRP68" s="4"/>
      <c r="KRQ68" s="4"/>
      <c r="KRR68" s="4"/>
      <c r="KRS68" s="4"/>
      <c r="KRT68" s="4"/>
      <c r="KRU68" s="4"/>
      <c r="KRV68" s="4"/>
      <c r="KRW68" s="4"/>
      <c r="KRX68" s="4"/>
      <c r="KRY68" s="4"/>
      <c r="KRZ68" s="4"/>
      <c r="KSA68" s="4"/>
      <c r="KSB68" s="4"/>
      <c r="KSC68" s="4"/>
      <c r="KSD68" s="4"/>
      <c r="KSE68" s="4"/>
      <c r="KSF68" s="4"/>
      <c r="KSG68" s="4"/>
      <c r="KSH68" s="4"/>
      <c r="KSI68" s="4"/>
      <c r="KSJ68" s="4"/>
      <c r="KSK68" s="4"/>
      <c r="KSL68" s="4"/>
      <c r="KSM68" s="4"/>
      <c r="KSN68" s="4"/>
      <c r="KSO68" s="4"/>
      <c r="KSP68" s="4"/>
      <c r="KSQ68" s="4"/>
      <c r="KSR68" s="4"/>
      <c r="KSS68" s="4"/>
      <c r="KST68" s="4"/>
      <c r="KSU68" s="4"/>
      <c r="KSV68" s="4"/>
      <c r="KSW68" s="4"/>
      <c r="KSX68" s="4"/>
      <c r="KSY68" s="4"/>
      <c r="KSZ68" s="4"/>
      <c r="KTA68" s="4"/>
      <c r="KTB68" s="4"/>
      <c r="KTC68" s="4"/>
      <c r="KTD68" s="4"/>
      <c r="KTE68" s="4"/>
      <c r="KTF68" s="4"/>
      <c r="KTG68" s="4"/>
      <c r="KTH68" s="4"/>
      <c r="KTI68" s="4"/>
      <c r="KTJ68" s="4"/>
      <c r="KTK68" s="4"/>
      <c r="KTL68" s="4"/>
      <c r="KTM68" s="4"/>
      <c r="KTN68" s="4"/>
      <c r="KTO68" s="4"/>
      <c r="KTP68" s="4"/>
      <c r="KTQ68" s="4"/>
      <c r="KTR68" s="4"/>
      <c r="KTS68" s="4"/>
      <c r="KTT68" s="4"/>
      <c r="KTU68" s="4"/>
      <c r="KTV68" s="4"/>
      <c r="KTW68" s="4"/>
      <c r="KTX68" s="4"/>
      <c r="KTY68" s="4"/>
      <c r="KTZ68" s="4"/>
      <c r="KUA68" s="4"/>
      <c r="KUB68" s="4"/>
      <c r="KUC68" s="4"/>
      <c r="KUD68" s="4"/>
      <c r="KUE68" s="4"/>
      <c r="KUF68" s="4"/>
      <c r="KUG68" s="4"/>
      <c r="KUH68" s="4"/>
      <c r="KUI68" s="4"/>
      <c r="KUJ68" s="4"/>
      <c r="KUK68" s="4"/>
      <c r="KUL68" s="4"/>
      <c r="KUM68" s="4"/>
      <c r="KUN68" s="4"/>
      <c r="KUO68" s="4"/>
      <c r="KUP68" s="4"/>
      <c r="KUQ68" s="4"/>
      <c r="KUR68" s="4"/>
      <c r="KUS68" s="4"/>
      <c r="KUT68" s="4"/>
      <c r="KUU68" s="4"/>
      <c r="KUV68" s="4"/>
      <c r="KUW68" s="4"/>
      <c r="KUX68" s="4"/>
      <c r="KUY68" s="4"/>
      <c r="KUZ68" s="4"/>
      <c r="KVA68" s="4"/>
      <c r="KVB68" s="4"/>
      <c r="KVC68" s="4"/>
      <c r="KVD68" s="4"/>
      <c r="KVE68" s="4"/>
      <c r="KVF68" s="4"/>
      <c r="KVG68" s="4"/>
      <c r="KVH68" s="4"/>
      <c r="KVI68" s="4"/>
      <c r="KVJ68" s="4"/>
      <c r="KVK68" s="4"/>
      <c r="KVL68" s="4"/>
      <c r="KVM68" s="4"/>
      <c r="KVN68" s="4"/>
      <c r="KVO68" s="4"/>
      <c r="KVP68" s="4"/>
      <c r="KVQ68" s="4"/>
      <c r="KVR68" s="4"/>
      <c r="KVS68" s="4"/>
      <c r="KVT68" s="4"/>
      <c r="KVU68" s="4"/>
      <c r="KVV68" s="4"/>
      <c r="KVW68" s="4"/>
      <c r="KVX68" s="4"/>
      <c r="KVY68" s="4"/>
      <c r="KVZ68" s="4"/>
      <c r="KWA68" s="4"/>
      <c r="KWB68" s="4"/>
      <c r="KWC68" s="4"/>
      <c r="KWD68" s="4"/>
      <c r="KWE68" s="4"/>
      <c r="KWF68" s="4"/>
      <c r="KWG68" s="4"/>
      <c r="KWH68" s="4"/>
      <c r="KWI68" s="4"/>
      <c r="KWJ68" s="4"/>
      <c r="KWK68" s="4"/>
      <c r="KWL68" s="4"/>
      <c r="KWM68" s="4"/>
      <c r="KWN68" s="4"/>
      <c r="KWO68" s="4"/>
      <c r="KWP68" s="4"/>
      <c r="KWQ68" s="4"/>
      <c r="KWR68" s="4"/>
      <c r="KWS68" s="4"/>
      <c r="KWT68" s="4"/>
      <c r="KWU68" s="4"/>
      <c r="KWV68" s="4"/>
      <c r="KWW68" s="4"/>
      <c r="KWX68" s="4"/>
      <c r="KWY68" s="4"/>
      <c r="KWZ68" s="4"/>
      <c r="KXA68" s="4"/>
      <c r="KXB68" s="4"/>
      <c r="KXC68" s="4"/>
      <c r="KXD68" s="4"/>
      <c r="KXE68" s="4"/>
      <c r="KXF68" s="4"/>
      <c r="KXG68" s="4"/>
      <c r="KXH68" s="4"/>
      <c r="KXI68" s="4"/>
      <c r="KXJ68" s="4"/>
      <c r="KXK68" s="4"/>
      <c r="KXL68" s="4"/>
      <c r="KXM68" s="4"/>
      <c r="KXN68" s="4"/>
      <c r="KXO68" s="4"/>
      <c r="KXP68" s="4"/>
      <c r="KXQ68" s="4"/>
      <c r="KXR68" s="4"/>
      <c r="KXS68" s="4"/>
      <c r="KXT68" s="4"/>
      <c r="KXU68" s="4"/>
      <c r="KXV68" s="4"/>
      <c r="KXW68" s="4"/>
      <c r="KXX68" s="4"/>
      <c r="KXY68" s="4"/>
      <c r="KXZ68" s="4"/>
      <c r="KYA68" s="4"/>
      <c r="KYB68" s="4"/>
      <c r="KYC68" s="4"/>
      <c r="KYD68" s="4"/>
      <c r="KYE68" s="4"/>
      <c r="KYF68" s="4"/>
      <c r="KYG68" s="4"/>
      <c r="KYH68" s="4"/>
      <c r="KYI68" s="4"/>
      <c r="KYJ68" s="4"/>
      <c r="KYK68" s="4"/>
      <c r="KYL68" s="4"/>
      <c r="KYM68" s="4"/>
      <c r="KYN68" s="4"/>
      <c r="KYO68" s="4"/>
      <c r="KYP68" s="4"/>
      <c r="KYQ68" s="4"/>
      <c r="KYR68" s="4"/>
      <c r="KYS68" s="4"/>
      <c r="KYT68" s="4"/>
      <c r="KYU68" s="4"/>
      <c r="KYV68" s="4"/>
      <c r="KYW68" s="4"/>
      <c r="KYX68" s="4"/>
      <c r="KYY68" s="4"/>
      <c r="KYZ68" s="4"/>
      <c r="KZA68" s="4"/>
      <c r="KZB68" s="4"/>
      <c r="KZC68" s="4"/>
      <c r="KZD68" s="4"/>
      <c r="KZE68" s="4"/>
      <c r="KZF68" s="4"/>
      <c r="KZG68" s="4"/>
      <c r="KZH68" s="4"/>
      <c r="KZI68" s="4"/>
      <c r="KZJ68" s="4"/>
      <c r="KZK68" s="4"/>
      <c r="KZL68" s="4"/>
      <c r="KZM68" s="4"/>
      <c r="KZN68" s="4"/>
      <c r="KZO68" s="4"/>
      <c r="KZP68" s="4"/>
      <c r="KZQ68" s="4"/>
      <c r="KZR68" s="4"/>
      <c r="KZS68" s="4"/>
      <c r="KZT68" s="4"/>
      <c r="KZU68" s="4"/>
      <c r="KZV68" s="4"/>
      <c r="KZW68" s="4"/>
      <c r="KZX68" s="4"/>
      <c r="KZY68" s="4"/>
      <c r="KZZ68" s="4"/>
      <c r="LAA68" s="4"/>
      <c r="LAB68" s="4"/>
      <c r="LAC68" s="4"/>
      <c r="LAD68" s="4"/>
      <c r="LAE68" s="4"/>
      <c r="LAF68" s="4"/>
      <c r="LAG68" s="4"/>
      <c r="LAH68" s="4"/>
      <c r="LAI68" s="4"/>
      <c r="LAJ68" s="4"/>
      <c r="LAK68" s="4"/>
      <c r="LAL68" s="4"/>
      <c r="LAM68" s="4"/>
      <c r="LAN68" s="4"/>
      <c r="LAO68" s="4"/>
      <c r="LAP68" s="4"/>
      <c r="LAQ68" s="4"/>
      <c r="LAR68" s="4"/>
      <c r="LAS68" s="4"/>
      <c r="LAT68" s="4"/>
      <c r="LAU68" s="4"/>
      <c r="LAV68" s="4"/>
      <c r="LAW68" s="4"/>
      <c r="LAX68" s="4"/>
      <c r="LAY68" s="4"/>
      <c r="LAZ68" s="4"/>
      <c r="LBA68" s="4"/>
      <c r="LBB68" s="4"/>
      <c r="LBC68" s="4"/>
      <c r="LBD68" s="4"/>
      <c r="LBE68" s="4"/>
      <c r="LBF68" s="4"/>
      <c r="LBG68" s="4"/>
      <c r="LBH68" s="4"/>
      <c r="LBI68" s="4"/>
      <c r="LBJ68" s="4"/>
      <c r="LBK68" s="4"/>
      <c r="LBL68" s="4"/>
      <c r="LBM68" s="4"/>
      <c r="LBN68" s="4"/>
      <c r="LBO68" s="4"/>
      <c r="LBP68" s="4"/>
      <c r="LBQ68" s="4"/>
      <c r="LBR68" s="4"/>
      <c r="LBS68" s="4"/>
      <c r="LBT68" s="4"/>
      <c r="LBU68" s="4"/>
      <c r="LBV68" s="4"/>
      <c r="LBW68" s="4"/>
      <c r="LBX68" s="4"/>
      <c r="LBY68" s="4"/>
      <c r="LBZ68" s="4"/>
      <c r="LCA68" s="4"/>
      <c r="LCB68" s="4"/>
      <c r="LCC68" s="4"/>
      <c r="LCD68" s="4"/>
      <c r="LCE68" s="4"/>
      <c r="LCF68" s="4"/>
      <c r="LCG68" s="4"/>
      <c r="LCH68" s="4"/>
      <c r="LCI68" s="4"/>
      <c r="LCJ68" s="4"/>
      <c r="LCK68" s="4"/>
      <c r="LCL68" s="4"/>
      <c r="LCM68" s="4"/>
      <c r="LCN68" s="4"/>
      <c r="LCO68" s="4"/>
      <c r="LCP68" s="4"/>
      <c r="LCQ68" s="4"/>
      <c r="LCR68" s="4"/>
      <c r="LCS68" s="4"/>
      <c r="LCT68" s="4"/>
      <c r="LCU68" s="4"/>
      <c r="LCV68" s="4"/>
      <c r="LCW68" s="4"/>
      <c r="LCX68" s="4"/>
      <c r="LCY68" s="4"/>
      <c r="LCZ68" s="4"/>
      <c r="LDA68" s="4"/>
      <c r="LDB68" s="4"/>
      <c r="LDC68" s="4"/>
      <c r="LDD68" s="4"/>
      <c r="LDE68" s="4"/>
      <c r="LDF68" s="4"/>
      <c r="LDG68" s="4"/>
      <c r="LDH68" s="4"/>
      <c r="LDI68" s="4"/>
      <c r="LDJ68" s="4"/>
      <c r="LDK68" s="4"/>
      <c r="LDL68" s="4"/>
      <c r="LDM68" s="4"/>
      <c r="LDN68" s="4"/>
      <c r="LDO68" s="4"/>
      <c r="LDP68" s="4"/>
      <c r="LDQ68" s="4"/>
      <c r="LDR68" s="4"/>
      <c r="LDS68" s="4"/>
      <c r="LDT68" s="4"/>
      <c r="LDU68" s="4"/>
      <c r="LDV68" s="4"/>
      <c r="LDW68" s="4"/>
      <c r="LDX68" s="4"/>
      <c r="LDY68" s="4"/>
      <c r="LDZ68" s="4"/>
      <c r="LEA68" s="4"/>
      <c r="LEB68" s="4"/>
      <c r="LEC68" s="4"/>
      <c r="LED68" s="4"/>
      <c r="LEE68" s="4"/>
      <c r="LEF68" s="4"/>
      <c r="LEG68" s="4"/>
      <c r="LEH68" s="4"/>
      <c r="LEI68" s="4"/>
      <c r="LEJ68" s="4"/>
      <c r="LEK68" s="4"/>
      <c r="LEL68" s="4"/>
      <c r="LEM68" s="4"/>
      <c r="LEN68" s="4"/>
      <c r="LEO68" s="4"/>
      <c r="LEP68" s="4"/>
      <c r="LEQ68" s="4"/>
      <c r="LER68" s="4"/>
      <c r="LES68" s="4"/>
      <c r="LET68" s="4"/>
      <c r="LEU68" s="4"/>
      <c r="LEV68" s="4"/>
      <c r="LEW68" s="4"/>
      <c r="LEX68" s="4"/>
      <c r="LEY68" s="4"/>
      <c r="LEZ68" s="4"/>
      <c r="LFA68" s="4"/>
      <c r="LFB68" s="4"/>
      <c r="LFC68" s="4"/>
      <c r="LFD68" s="4"/>
      <c r="LFE68" s="4"/>
      <c r="LFF68" s="4"/>
      <c r="LFG68" s="4"/>
      <c r="LFH68" s="4"/>
      <c r="LFI68" s="4"/>
      <c r="LFJ68" s="4"/>
      <c r="LFK68" s="4"/>
      <c r="LFL68" s="4"/>
      <c r="LFM68" s="4"/>
      <c r="LFN68" s="4"/>
      <c r="LFO68" s="4"/>
      <c r="LFP68" s="4"/>
      <c r="LFQ68" s="4"/>
      <c r="LFR68" s="4"/>
      <c r="LFS68" s="4"/>
      <c r="LFT68" s="4"/>
      <c r="LFU68" s="4"/>
      <c r="LFV68" s="4"/>
      <c r="LFW68" s="4"/>
      <c r="LFX68" s="4"/>
      <c r="LFY68" s="4"/>
      <c r="LFZ68" s="4"/>
      <c r="LGA68" s="4"/>
      <c r="LGB68" s="4"/>
      <c r="LGC68" s="4"/>
      <c r="LGD68" s="4"/>
      <c r="LGE68" s="4"/>
      <c r="LGF68" s="4"/>
      <c r="LGG68" s="4"/>
      <c r="LGH68" s="4"/>
      <c r="LGI68" s="4"/>
      <c r="LGJ68" s="4"/>
      <c r="LGK68" s="4"/>
      <c r="LGL68" s="4"/>
      <c r="LGM68" s="4"/>
      <c r="LGN68" s="4"/>
      <c r="LGO68" s="4"/>
      <c r="LGP68" s="4"/>
      <c r="LGQ68" s="4"/>
      <c r="LGR68" s="4"/>
      <c r="LGS68" s="4"/>
      <c r="LGT68" s="4"/>
      <c r="LGU68" s="4"/>
      <c r="LGV68" s="4"/>
      <c r="LGW68" s="4"/>
      <c r="LGX68" s="4"/>
      <c r="LGY68" s="4"/>
      <c r="LGZ68" s="4"/>
      <c r="LHA68" s="4"/>
      <c r="LHB68" s="4"/>
      <c r="LHC68" s="4"/>
      <c r="LHD68" s="4"/>
      <c r="LHE68" s="4"/>
      <c r="LHF68" s="4"/>
      <c r="LHG68" s="4"/>
      <c r="LHH68" s="4"/>
      <c r="LHI68" s="4"/>
      <c r="LHJ68" s="4"/>
      <c r="LHK68" s="4"/>
      <c r="LHL68" s="4"/>
      <c r="LHM68" s="4"/>
      <c r="LHN68" s="4"/>
      <c r="LHO68" s="4"/>
      <c r="LHP68" s="4"/>
      <c r="LHQ68" s="4"/>
      <c r="LHR68" s="4"/>
      <c r="LHS68" s="4"/>
      <c r="LHT68" s="4"/>
      <c r="LHU68" s="4"/>
      <c r="LHV68" s="4"/>
      <c r="LHW68" s="4"/>
      <c r="LHX68" s="4"/>
      <c r="LHY68" s="4"/>
      <c r="LHZ68" s="4"/>
      <c r="LIA68" s="4"/>
      <c r="LIB68" s="4"/>
      <c r="LIC68" s="4"/>
      <c r="LID68" s="4"/>
      <c r="LIE68" s="4"/>
      <c r="LIF68" s="4"/>
      <c r="LIG68" s="4"/>
      <c r="LIH68" s="4"/>
      <c r="LII68" s="4"/>
      <c r="LIJ68" s="4"/>
      <c r="LIK68" s="4"/>
      <c r="LIL68" s="4"/>
      <c r="LIM68" s="4"/>
      <c r="LIN68" s="4"/>
      <c r="LIO68" s="4"/>
      <c r="LIP68" s="4"/>
      <c r="LIQ68" s="4"/>
      <c r="LIR68" s="4"/>
      <c r="LIS68" s="4"/>
      <c r="LIT68" s="4"/>
      <c r="LIU68" s="4"/>
      <c r="LIV68" s="4"/>
      <c r="LIW68" s="4"/>
      <c r="LIX68" s="4"/>
      <c r="LIY68" s="4"/>
      <c r="LIZ68" s="4"/>
      <c r="LJA68" s="4"/>
      <c r="LJB68" s="4"/>
      <c r="LJC68" s="4"/>
      <c r="LJD68" s="4"/>
      <c r="LJE68" s="4"/>
      <c r="LJF68" s="4"/>
      <c r="LJG68" s="4"/>
      <c r="LJH68" s="4"/>
      <c r="LJI68" s="4"/>
      <c r="LJJ68" s="4"/>
      <c r="LJK68" s="4"/>
      <c r="LJL68" s="4"/>
      <c r="LJM68" s="4"/>
      <c r="LJN68" s="4"/>
      <c r="LJO68" s="4"/>
      <c r="LJP68" s="4"/>
      <c r="LJQ68" s="4"/>
      <c r="LJR68" s="4"/>
      <c r="LJS68" s="4"/>
      <c r="LJT68" s="4"/>
      <c r="LJU68" s="4"/>
      <c r="LJV68" s="4"/>
      <c r="LJW68" s="4"/>
      <c r="LJX68" s="4"/>
      <c r="LJY68" s="4"/>
      <c r="LJZ68" s="4"/>
      <c r="LKA68" s="4"/>
      <c r="LKB68" s="4"/>
      <c r="LKC68" s="4"/>
      <c r="LKD68" s="4"/>
      <c r="LKE68" s="4"/>
      <c r="LKF68" s="4"/>
      <c r="LKG68" s="4"/>
      <c r="LKH68" s="4"/>
      <c r="LKI68" s="4"/>
      <c r="LKJ68" s="4"/>
      <c r="LKK68" s="4"/>
      <c r="LKL68" s="4"/>
      <c r="LKM68" s="4"/>
      <c r="LKN68" s="4"/>
      <c r="LKO68" s="4"/>
      <c r="LKP68" s="4"/>
      <c r="LKQ68" s="4"/>
      <c r="LKR68" s="4"/>
      <c r="LKS68" s="4"/>
      <c r="LKT68" s="4"/>
      <c r="LKU68" s="4"/>
      <c r="LKV68" s="4"/>
      <c r="LKW68" s="4"/>
      <c r="LKX68" s="4"/>
      <c r="LKY68" s="4"/>
      <c r="LKZ68" s="4"/>
      <c r="LLA68" s="4"/>
      <c r="LLB68" s="4"/>
      <c r="LLC68" s="4"/>
      <c r="LLD68" s="4"/>
      <c r="LLE68" s="4"/>
      <c r="LLF68" s="4"/>
      <c r="LLG68" s="4"/>
      <c r="LLH68" s="4"/>
      <c r="LLI68" s="4"/>
      <c r="LLJ68" s="4"/>
      <c r="LLK68" s="4"/>
      <c r="LLL68" s="4"/>
      <c r="LLM68" s="4"/>
      <c r="LLN68" s="4"/>
      <c r="LLO68" s="4"/>
      <c r="LLP68" s="4"/>
      <c r="LLQ68" s="4"/>
      <c r="LLR68" s="4"/>
      <c r="LLS68" s="4"/>
      <c r="LLT68" s="4"/>
      <c r="LLU68" s="4"/>
      <c r="LLV68" s="4"/>
      <c r="LLW68" s="4"/>
      <c r="LLX68" s="4"/>
      <c r="LLY68" s="4"/>
      <c r="LLZ68" s="4"/>
      <c r="LMA68" s="4"/>
      <c r="LMB68" s="4"/>
      <c r="LMC68" s="4"/>
      <c r="LMD68" s="4"/>
      <c r="LME68" s="4"/>
      <c r="LMF68" s="4"/>
      <c r="LMG68" s="4"/>
      <c r="LMH68" s="4"/>
      <c r="LMI68" s="4"/>
      <c r="LMJ68" s="4"/>
      <c r="LMK68" s="4"/>
      <c r="LML68" s="4"/>
      <c r="LMM68" s="4"/>
      <c r="LMN68" s="4"/>
      <c r="LMO68" s="4"/>
      <c r="LMP68" s="4"/>
      <c r="LMQ68" s="4"/>
      <c r="LMR68" s="4"/>
      <c r="LMS68" s="4"/>
      <c r="LMT68" s="4"/>
      <c r="LMU68" s="4"/>
      <c r="LMV68" s="4"/>
      <c r="LMW68" s="4"/>
      <c r="LMX68" s="4"/>
      <c r="LMY68" s="4"/>
      <c r="LMZ68" s="4"/>
      <c r="LNA68" s="4"/>
      <c r="LNB68" s="4"/>
      <c r="LNC68" s="4"/>
      <c r="LND68" s="4"/>
      <c r="LNE68" s="4"/>
      <c r="LNF68" s="4"/>
      <c r="LNG68" s="4"/>
      <c r="LNH68" s="4"/>
      <c r="LNI68" s="4"/>
      <c r="LNJ68" s="4"/>
      <c r="LNK68" s="4"/>
      <c r="LNL68" s="4"/>
      <c r="LNM68" s="4"/>
      <c r="LNN68" s="4"/>
      <c r="LNO68" s="4"/>
      <c r="LNP68" s="4"/>
      <c r="LNQ68" s="4"/>
      <c r="LNR68" s="4"/>
      <c r="LNS68" s="4"/>
      <c r="LNT68" s="4"/>
      <c r="LNU68" s="4"/>
      <c r="LNV68" s="4"/>
      <c r="LNW68" s="4"/>
      <c r="LNX68" s="4"/>
      <c r="LNY68" s="4"/>
      <c r="LNZ68" s="4"/>
      <c r="LOA68" s="4"/>
      <c r="LOB68" s="4"/>
      <c r="LOC68" s="4"/>
      <c r="LOD68" s="4"/>
      <c r="LOE68" s="4"/>
      <c r="LOF68" s="4"/>
      <c r="LOG68" s="4"/>
      <c r="LOH68" s="4"/>
      <c r="LOI68" s="4"/>
      <c r="LOJ68" s="4"/>
      <c r="LOK68" s="4"/>
      <c r="LOL68" s="4"/>
      <c r="LOM68" s="4"/>
      <c r="LON68" s="4"/>
      <c r="LOO68" s="4"/>
      <c r="LOP68" s="4"/>
      <c r="LOQ68" s="4"/>
      <c r="LOR68" s="4"/>
      <c r="LOS68" s="4"/>
      <c r="LOT68" s="4"/>
      <c r="LOU68" s="4"/>
      <c r="LOV68" s="4"/>
      <c r="LOW68" s="4"/>
      <c r="LOX68" s="4"/>
      <c r="LOY68" s="4"/>
      <c r="LOZ68" s="4"/>
      <c r="LPA68" s="4"/>
      <c r="LPB68" s="4"/>
      <c r="LPC68" s="4"/>
      <c r="LPD68" s="4"/>
      <c r="LPE68" s="4"/>
      <c r="LPF68" s="4"/>
      <c r="LPG68" s="4"/>
      <c r="LPH68" s="4"/>
      <c r="LPI68" s="4"/>
      <c r="LPJ68" s="4"/>
      <c r="LPK68" s="4"/>
      <c r="LPL68" s="4"/>
      <c r="LPM68" s="4"/>
      <c r="LPN68" s="4"/>
      <c r="LPO68" s="4"/>
      <c r="LPP68" s="4"/>
      <c r="LPQ68" s="4"/>
      <c r="LPR68" s="4"/>
      <c r="LPS68" s="4"/>
      <c r="LPT68" s="4"/>
      <c r="LPU68" s="4"/>
      <c r="LPV68" s="4"/>
      <c r="LPW68" s="4"/>
      <c r="LPX68" s="4"/>
      <c r="LPY68" s="4"/>
      <c r="LPZ68" s="4"/>
      <c r="LQA68" s="4"/>
      <c r="LQB68" s="4"/>
      <c r="LQC68" s="4"/>
      <c r="LQD68" s="4"/>
      <c r="LQE68" s="4"/>
      <c r="LQF68" s="4"/>
      <c r="LQG68" s="4"/>
      <c r="LQH68" s="4"/>
      <c r="LQI68" s="4"/>
      <c r="LQJ68" s="4"/>
      <c r="LQK68" s="4"/>
      <c r="LQL68" s="4"/>
      <c r="LQM68" s="4"/>
      <c r="LQN68" s="4"/>
      <c r="LQO68" s="4"/>
      <c r="LQP68" s="4"/>
      <c r="LQQ68" s="4"/>
      <c r="LQR68" s="4"/>
      <c r="LQS68" s="4"/>
      <c r="LQT68" s="4"/>
      <c r="LQU68" s="4"/>
      <c r="LQV68" s="4"/>
      <c r="LQW68" s="4"/>
      <c r="LQX68" s="4"/>
      <c r="LQY68" s="4"/>
      <c r="LQZ68" s="4"/>
      <c r="LRA68" s="4"/>
      <c r="LRB68" s="4"/>
      <c r="LRC68" s="4"/>
      <c r="LRD68" s="4"/>
      <c r="LRE68" s="4"/>
      <c r="LRF68" s="4"/>
      <c r="LRG68" s="4"/>
      <c r="LRH68" s="4"/>
      <c r="LRI68" s="4"/>
      <c r="LRJ68" s="4"/>
      <c r="LRK68" s="4"/>
      <c r="LRL68" s="4"/>
      <c r="LRM68" s="4"/>
      <c r="LRN68" s="4"/>
      <c r="LRO68" s="4"/>
      <c r="LRP68" s="4"/>
      <c r="LRQ68" s="4"/>
      <c r="LRR68" s="4"/>
      <c r="LRS68" s="4"/>
      <c r="LRT68" s="4"/>
      <c r="LRU68" s="4"/>
      <c r="LRV68" s="4"/>
      <c r="LRW68" s="4"/>
      <c r="LRX68" s="4"/>
      <c r="LRY68" s="4"/>
      <c r="LRZ68" s="4"/>
      <c r="LSA68" s="4"/>
      <c r="LSB68" s="4"/>
      <c r="LSC68" s="4"/>
      <c r="LSD68" s="4"/>
      <c r="LSE68" s="4"/>
      <c r="LSF68" s="4"/>
      <c r="LSG68" s="4"/>
      <c r="LSH68" s="4"/>
      <c r="LSI68" s="4"/>
      <c r="LSJ68" s="4"/>
      <c r="LSK68" s="4"/>
      <c r="LSL68" s="4"/>
      <c r="LSM68" s="4"/>
      <c r="LSN68" s="4"/>
      <c r="LSO68" s="4"/>
      <c r="LSP68" s="4"/>
      <c r="LSQ68" s="4"/>
      <c r="LSR68" s="4"/>
      <c r="LSS68" s="4"/>
      <c r="LST68" s="4"/>
      <c r="LSU68" s="4"/>
      <c r="LSV68" s="4"/>
      <c r="LSW68" s="4"/>
      <c r="LSX68" s="4"/>
      <c r="LSY68" s="4"/>
      <c r="LSZ68" s="4"/>
      <c r="LTA68" s="4"/>
      <c r="LTB68" s="4"/>
      <c r="LTC68" s="4"/>
      <c r="LTD68" s="4"/>
      <c r="LTE68" s="4"/>
      <c r="LTF68" s="4"/>
      <c r="LTG68" s="4"/>
      <c r="LTH68" s="4"/>
      <c r="LTI68" s="4"/>
      <c r="LTJ68" s="4"/>
      <c r="LTK68" s="4"/>
      <c r="LTL68" s="4"/>
      <c r="LTM68" s="4"/>
      <c r="LTN68" s="4"/>
      <c r="LTO68" s="4"/>
      <c r="LTP68" s="4"/>
      <c r="LTQ68" s="4"/>
      <c r="LTR68" s="4"/>
      <c r="LTS68" s="4"/>
      <c r="LTT68" s="4"/>
      <c r="LTU68" s="4"/>
      <c r="LTV68" s="4"/>
      <c r="LTW68" s="4"/>
      <c r="LTX68" s="4"/>
      <c r="LTY68" s="4"/>
      <c r="LTZ68" s="4"/>
      <c r="LUA68" s="4"/>
      <c r="LUB68" s="4"/>
      <c r="LUC68" s="4"/>
      <c r="LUD68" s="4"/>
      <c r="LUE68" s="4"/>
      <c r="LUF68" s="4"/>
      <c r="LUG68" s="4"/>
      <c r="LUH68" s="4"/>
      <c r="LUI68" s="4"/>
      <c r="LUJ68" s="4"/>
      <c r="LUK68" s="4"/>
      <c r="LUL68" s="4"/>
      <c r="LUM68" s="4"/>
      <c r="LUN68" s="4"/>
      <c r="LUO68" s="4"/>
      <c r="LUP68" s="4"/>
      <c r="LUQ68" s="4"/>
      <c r="LUR68" s="4"/>
      <c r="LUS68" s="4"/>
      <c r="LUT68" s="4"/>
      <c r="LUU68" s="4"/>
      <c r="LUV68" s="4"/>
      <c r="LUW68" s="4"/>
      <c r="LUX68" s="4"/>
      <c r="LUY68" s="4"/>
      <c r="LUZ68" s="4"/>
      <c r="LVA68" s="4"/>
      <c r="LVB68" s="4"/>
      <c r="LVC68" s="4"/>
      <c r="LVD68" s="4"/>
      <c r="LVE68" s="4"/>
      <c r="LVF68" s="4"/>
      <c r="LVG68" s="4"/>
      <c r="LVH68" s="4"/>
      <c r="LVI68" s="4"/>
      <c r="LVJ68" s="4"/>
      <c r="LVK68" s="4"/>
      <c r="LVL68" s="4"/>
      <c r="LVM68" s="4"/>
      <c r="LVN68" s="4"/>
      <c r="LVO68" s="4"/>
      <c r="LVP68" s="4"/>
      <c r="LVQ68" s="4"/>
      <c r="LVR68" s="4"/>
      <c r="LVS68" s="4"/>
      <c r="LVT68" s="4"/>
      <c r="LVU68" s="4"/>
      <c r="LVV68" s="4"/>
      <c r="LVW68" s="4"/>
      <c r="LVX68" s="4"/>
      <c r="LVY68" s="4"/>
      <c r="LVZ68" s="4"/>
      <c r="LWA68" s="4"/>
      <c r="LWB68" s="4"/>
      <c r="LWC68" s="4"/>
      <c r="LWD68" s="4"/>
      <c r="LWE68" s="4"/>
      <c r="LWF68" s="4"/>
      <c r="LWG68" s="4"/>
      <c r="LWH68" s="4"/>
      <c r="LWI68" s="4"/>
      <c r="LWJ68" s="4"/>
      <c r="LWK68" s="4"/>
      <c r="LWL68" s="4"/>
      <c r="LWM68" s="4"/>
      <c r="LWN68" s="4"/>
      <c r="LWO68" s="4"/>
      <c r="LWP68" s="4"/>
      <c r="LWQ68" s="4"/>
      <c r="LWR68" s="4"/>
      <c r="LWS68" s="4"/>
      <c r="LWT68" s="4"/>
      <c r="LWU68" s="4"/>
      <c r="LWV68" s="4"/>
      <c r="LWW68" s="4"/>
      <c r="LWX68" s="4"/>
      <c r="LWY68" s="4"/>
      <c r="LWZ68" s="4"/>
      <c r="LXA68" s="4"/>
      <c r="LXB68" s="4"/>
      <c r="LXC68" s="4"/>
      <c r="LXD68" s="4"/>
      <c r="LXE68" s="4"/>
      <c r="LXF68" s="4"/>
      <c r="LXG68" s="4"/>
      <c r="LXH68" s="4"/>
      <c r="LXI68" s="4"/>
      <c r="LXJ68" s="4"/>
      <c r="LXK68" s="4"/>
      <c r="LXL68" s="4"/>
      <c r="LXM68" s="4"/>
      <c r="LXN68" s="4"/>
      <c r="LXO68" s="4"/>
      <c r="LXP68" s="4"/>
      <c r="LXQ68" s="4"/>
      <c r="LXR68" s="4"/>
      <c r="LXS68" s="4"/>
      <c r="LXT68" s="4"/>
      <c r="LXU68" s="4"/>
      <c r="LXV68" s="4"/>
      <c r="LXW68" s="4"/>
      <c r="LXX68" s="4"/>
      <c r="LXY68" s="4"/>
      <c r="LXZ68" s="4"/>
      <c r="LYA68" s="4"/>
      <c r="LYB68" s="4"/>
      <c r="LYC68" s="4"/>
      <c r="LYD68" s="4"/>
      <c r="LYE68" s="4"/>
      <c r="LYF68" s="4"/>
      <c r="LYG68" s="4"/>
      <c r="LYH68" s="4"/>
      <c r="LYI68" s="4"/>
      <c r="LYJ68" s="4"/>
      <c r="LYK68" s="4"/>
      <c r="LYL68" s="4"/>
      <c r="LYM68" s="4"/>
      <c r="LYN68" s="4"/>
      <c r="LYO68" s="4"/>
      <c r="LYP68" s="4"/>
      <c r="LYQ68" s="4"/>
      <c r="LYR68" s="4"/>
      <c r="LYS68" s="4"/>
      <c r="LYT68" s="4"/>
      <c r="LYU68" s="4"/>
      <c r="LYV68" s="4"/>
      <c r="LYW68" s="4"/>
      <c r="LYX68" s="4"/>
      <c r="LYY68" s="4"/>
      <c r="LYZ68" s="4"/>
      <c r="LZA68" s="4"/>
      <c r="LZB68" s="4"/>
      <c r="LZC68" s="4"/>
      <c r="LZD68" s="4"/>
      <c r="LZE68" s="4"/>
      <c r="LZF68" s="4"/>
      <c r="LZG68" s="4"/>
      <c r="LZH68" s="4"/>
      <c r="LZI68" s="4"/>
      <c r="LZJ68" s="4"/>
      <c r="LZK68" s="4"/>
      <c r="LZL68" s="4"/>
      <c r="LZM68" s="4"/>
      <c r="LZN68" s="4"/>
      <c r="LZO68" s="4"/>
      <c r="LZP68" s="4"/>
      <c r="LZQ68" s="4"/>
      <c r="LZR68" s="4"/>
      <c r="LZS68" s="4"/>
      <c r="LZT68" s="4"/>
      <c r="LZU68" s="4"/>
      <c r="LZV68" s="4"/>
      <c r="LZW68" s="4"/>
      <c r="LZX68" s="4"/>
      <c r="LZY68" s="4"/>
      <c r="LZZ68" s="4"/>
      <c r="MAA68" s="4"/>
      <c r="MAB68" s="4"/>
      <c r="MAC68" s="4"/>
      <c r="MAD68" s="4"/>
      <c r="MAE68" s="4"/>
      <c r="MAF68" s="4"/>
      <c r="MAG68" s="4"/>
      <c r="MAH68" s="4"/>
      <c r="MAI68" s="4"/>
      <c r="MAJ68" s="4"/>
      <c r="MAK68" s="4"/>
      <c r="MAL68" s="4"/>
      <c r="MAM68" s="4"/>
      <c r="MAN68" s="4"/>
      <c r="MAO68" s="4"/>
      <c r="MAP68" s="4"/>
      <c r="MAQ68" s="4"/>
      <c r="MAR68" s="4"/>
      <c r="MAS68" s="4"/>
      <c r="MAT68" s="4"/>
      <c r="MAU68" s="4"/>
      <c r="MAV68" s="4"/>
      <c r="MAW68" s="4"/>
      <c r="MAX68" s="4"/>
      <c r="MAY68" s="4"/>
      <c r="MAZ68" s="4"/>
      <c r="MBA68" s="4"/>
      <c r="MBB68" s="4"/>
      <c r="MBC68" s="4"/>
      <c r="MBD68" s="4"/>
      <c r="MBE68" s="4"/>
      <c r="MBF68" s="4"/>
      <c r="MBG68" s="4"/>
      <c r="MBH68" s="4"/>
      <c r="MBI68" s="4"/>
      <c r="MBJ68" s="4"/>
      <c r="MBK68" s="4"/>
      <c r="MBL68" s="4"/>
      <c r="MBM68" s="4"/>
      <c r="MBN68" s="4"/>
      <c r="MBO68" s="4"/>
      <c r="MBP68" s="4"/>
      <c r="MBQ68" s="4"/>
      <c r="MBR68" s="4"/>
      <c r="MBS68" s="4"/>
      <c r="MBT68" s="4"/>
      <c r="MBU68" s="4"/>
      <c r="MBV68" s="4"/>
      <c r="MBW68" s="4"/>
      <c r="MBX68" s="4"/>
      <c r="MBY68" s="4"/>
      <c r="MBZ68" s="4"/>
      <c r="MCA68" s="4"/>
      <c r="MCB68" s="4"/>
      <c r="MCC68" s="4"/>
      <c r="MCD68" s="4"/>
      <c r="MCE68" s="4"/>
      <c r="MCF68" s="4"/>
      <c r="MCG68" s="4"/>
      <c r="MCH68" s="4"/>
      <c r="MCI68" s="4"/>
      <c r="MCJ68" s="4"/>
      <c r="MCK68" s="4"/>
      <c r="MCL68" s="4"/>
      <c r="MCM68" s="4"/>
      <c r="MCN68" s="4"/>
      <c r="MCO68" s="4"/>
      <c r="MCP68" s="4"/>
      <c r="MCQ68" s="4"/>
      <c r="MCR68" s="4"/>
      <c r="MCS68" s="4"/>
      <c r="MCT68" s="4"/>
      <c r="MCU68" s="4"/>
      <c r="MCV68" s="4"/>
      <c r="MCW68" s="4"/>
      <c r="MCX68" s="4"/>
      <c r="MCY68" s="4"/>
      <c r="MCZ68" s="4"/>
      <c r="MDA68" s="4"/>
      <c r="MDB68" s="4"/>
      <c r="MDC68" s="4"/>
      <c r="MDD68" s="4"/>
      <c r="MDE68" s="4"/>
      <c r="MDF68" s="4"/>
      <c r="MDG68" s="4"/>
      <c r="MDH68" s="4"/>
      <c r="MDI68" s="4"/>
      <c r="MDJ68" s="4"/>
      <c r="MDK68" s="4"/>
      <c r="MDL68" s="4"/>
      <c r="MDM68" s="4"/>
      <c r="MDN68" s="4"/>
      <c r="MDO68" s="4"/>
      <c r="MDP68" s="4"/>
      <c r="MDQ68" s="4"/>
      <c r="MDR68" s="4"/>
      <c r="MDS68" s="4"/>
      <c r="MDT68" s="4"/>
      <c r="MDU68" s="4"/>
      <c r="MDV68" s="4"/>
      <c r="MDW68" s="4"/>
      <c r="MDX68" s="4"/>
      <c r="MDY68" s="4"/>
      <c r="MDZ68" s="4"/>
      <c r="MEA68" s="4"/>
      <c r="MEB68" s="4"/>
      <c r="MEC68" s="4"/>
      <c r="MED68" s="4"/>
      <c r="MEE68" s="4"/>
      <c r="MEF68" s="4"/>
      <c r="MEG68" s="4"/>
      <c r="MEH68" s="4"/>
      <c r="MEI68" s="4"/>
      <c r="MEJ68" s="4"/>
      <c r="MEK68" s="4"/>
      <c r="MEL68" s="4"/>
      <c r="MEM68" s="4"/>
      <c r="MEN68" s="4"/>
      <c r="MEO68" s="4"/>
      <c r="MEP68" s="4"/>
      <c r="MEQ68" s="4"/>
      <c r="MER68" s="4"/>
      <c r="MES68" s="4"/>
      <c r="MET68" s="4"/>
      <c r="MEU68" s="4"/>
      <c r="MEV68" s="4"/>
      <c r="MEW68" s="4"/>
      <c r="MEX68" s="4"/>
      <c r="MEY68" s="4"/>
      <c r="MEZ68" s="4"/>
      <c r="MFA68" s="4"/>
      <c r="MFB68" s="4"/>
      <c r="MFC68" s="4"/>
      <c r="MFD68" s="4"/>
      <c r="MFE68" s="4"/>
      <c r="MFF68" s="4"/>
      <c r="MFG68" s="4"/>
      <c r="MFH68" s="4"/>
      <c r="MFI68" s="4"/>
      <c r="MFJ68" s="4"/>
      <c r="MFK68" s="4"/>
      <c r="MFL68" s="4"/>
      <c r="MFM68" s="4"/>
      <c r="MFN68" s="4"/>
      <c r="MFO68" s="4"/>
      <c r="MFP68" s="4"/>
      <c r="MFQ68" s="4"/>
      <c r="MFR68" s="4"/>
      <c r="MFS68" s="4"/>
      <c r="MFT68" s="4"/>
      <c r="MFU68" s="4"/>
      <c r="MFV68" s="4"/>
      <c r="MFW68" s="4"/>
      <c r="MFX68" s="4"/>
      <c r="MFY68" s="4"/>
      <c r="MFZ68" s="4"/>
      <c r="MGA68" s="4"/>
      <c r="MGB68" s="4"/>
      <c r="MGC68" s="4"/>
      <c r="MGD68" s="4"/>
      <c r="MGE68" s="4"/>
      <c r="MGF68" s="4"/>
      <c r="MGG68" s="4"/>
      <c r="MGH68" s="4"/>
      <c r="MGI68" s="4"/>
      <c r="MGJ68" s="4"/>
      <c r="MGK68" s="4"/>
      <c r="MGL68" s="4"/>
      <c r="MGM68" s="4"/>
      <c r="MGN68" s="4"/>
      <c r="MGO68" s="4"/>
      <c r="MGP68" s="4"/>
      <c r="MGQ68" s="4"/>
      <c r="MGR68" s="4"/>
      <c r="MGS68" s="4"/>
      <c r="MGT68" s="4"/>
      <c r="MGU68" s="4"/>
      <c r="MGV68" s="4"/>
      <c r="MGW68" s="4"/>
      <c r="MGX68" s="4"/>
      <c r="MGY68" s="4"/>
      <c r="MGZ68" s="4"/>
      <c r="MHA68" s="4"/>
      <c r="MHB68" s="4"/>
      <c r="MHC68" s="4"/>
      <c r="MHD68" s="4"/>
      <c r="MHE68" s="4"/>
      <c r="MHF68" s="4"/>
      <c r="MHG68" s="4"/>
      <c r="MHH68" s="4"/>
      <c r="MHI68" s="4"/>
      <c r="MHJ68" s="4"/>
      <c r="MHK68" s="4"/>
      <c r="MHL68" s="4"/>
      <c r="MHM68" s="4"/>
      <c r="MHN68" s="4"/>
      <c r="MHO68" s="4"/>
      <c r="MHP68" s="4"/>
      <c r="MHQ68" s="4"/>
      <c r="MHR68" s="4"/>
      <c r="MHS68" s="4"/>
      <c r="MHT68" s="4"/>
      <c r="MHU68" s="4"/>
      <c r="MHV68" s="4"/>
      <c r="MHW68" s="4"/>
      <c r="MHX68" s="4"/>
      <c r="MHY68" s="4"/>
      <c r="MHZ68" s="4"/>
      <c r="MIA68" s="4"/>
      <c r="MIB68" s="4"/>
      <c r="MIC68" s="4"/>
      <c r="MID68" s="4"/>
      <c r="MIE68" s="4"/>
      <c r="MIF68" s="4"/>
      <c r="MIG68" s="4"/>
      <c r="MIH68" s="4"/>
      <c r="MII68" s="4"/>
      <c r="MIJ68" s="4"/>
      <c r="MIK68" s="4"/>
      <c r="MIL68" s="4"/>
      <c r="MIM68" s="4"/>
      <c r="MIN68" s="4"/>
      <c r="MIO68" s="4"/>
      <c r="MIP68" s="4"/>
      <c r="MIQ68" s="4"/>
      <c r="MIR68" s="4"/>
      <c r="MIS68" s="4"/>
      <c r="MIT68" s="4"/>
      <c r="MIU68" s="4"/>
      <c r="MIV68" s="4"/>
      <c r="MIW68" s="4"/>
      <c r="MIX68" s="4"/>
      <c r="MIY68" s="4"/>
      <c r="MIZ68" s="4"/>
      <c r="MJA68" s="4"/>
      <c r="MJB68" s="4"/>
      <c r="MJC68" s="4"/>
      <c r="MJD68" s="4"/>
      <c r="MJE68" s="4"/>
      <c r="MJF68" s="4"/>
      <c r="MJG68" s="4"/>
      <c r="MJH68" s="4"/>
      <c r="MJI68" s="4"/>
      <c r="MJJ68" s="4"/>
      <c r="MJK68" s="4"/>
      <c r="MJL68" s="4"/>
      <c r="MJM68" s="4"/>
      <c r="MJN68" s="4"/>
      <c r="MJO68" s="4"/>
      <c r="MJP68" s="4"/>
      <c r="MJQ68" s="4"/>
      <c r="MJR68" s="4"/>
      <c r="MJS68" s="4"/>
      <c r="MJT68" s="4"/>
      <c r="MJU68" s="4"/>
      <c r="MJV68" s="4"/>
      <c r="MJW68" s="4"/>
      <c r="MJX68" s="4"/>
      <c r="MJY68" s="4"/>
      <c r="MJZ68" s="4"/>
      <c r="MKA68" s="4"/>
      <c r="MKB68" s="4"/>
      <c r="MKC68" s="4"/>
      <c r="MKD68" s="4"/>
      <c r="MKE68" s="4"/>
      <c r="MKF68" s="4"/>
      <c r="MKG68" s="4"/>
      <c r="MKH68" s="4"/>
      <c r="MKI68" s="4"/>
      <c r="MKJ68" s="4"/>
      <c r="MKK68" s="4"/>
      <c r="MKL68" s="4"/>
      <c r="MKM68" s="4"/>
      <c r="MKN68" s="4"/>
      <c r="MKO68" s="4"/>
      <c r="MKP68" s="4"/>
      <c r="MKQ68" s="4"/>
      <c r="MKR68" s="4"/>
      <c r="MKS68" s="4"/>
      <c r="MKT68" s="4"/>
      <c r="MKU68" s="4"/>
      <c r="MKV68" s="4"/>
      <c r="MKW68" s="4"/>
      <c r="MKX68" s="4"/>
      <c r="MKY68" s="4"/>
      <c r="MKZ68" s="4"/>
      <c r="MLA68" s="4"/>
      <c r="MLB68" s="4"/>
      <c r="MLC68" s="4"/>
      <c r="MLD68" s="4"/>
      <c r="MLE68" s="4"/>
      <c r="MLF68" s="4"/>
      <c r="MLG68" s="4"/>
      <c r="MLH68" s="4"/>
      <c r="MLI68" s="4"/>
      <c r="MLJ68" s="4"/>
      <c r="MLK68" s="4"/>
      <c r="MLL68" s="4"/>
      <c r="MLM68" s="4"/>
      <c r="MLN68" s="4"/>
      <c r="MLO68" s="4"/>
      <c r="MLP68" s="4"/>
      <c r="MLQ68" s="4"/>
      <c r="MLR68" s="4"/>
      <c r="MLS68" s="4"/>
      <c r="MLT68" s="4"/>
      <c r="MLU68" s="4"/>
      <c r="MLV68" s="4"/>
      <c r="MLW68" s="4"/>
      <c r="MLX68" s="4"/>
      <c r="MLY68" s="4"/>
      <c r="MLZ68" s="4"/>
      <c r="MMA68" s="4"/>
      <c r="MMB68" s="4"/>
      <c r="MMC68" s="4"/>
      <c r="MMD68" s="4"/>
      <c r="MME68" s="4"/>
      <c r="MMF68" s="4"/>
      <c r="MMG68" s="4"/>
      <c r="MMH68" s="4"/>
      <c r="MMI68" s="4"/>
      <c r="MMJ68" s="4"/>
      <c r="MMK68" s="4"/>
      <c r="MML68" s="4"/>
      <c r="MMM68" s="4"/>
      <c r="MMN68" s="4"/>
      <c r="MMO68" s="4"/>
      <c r="MMP68" s="4"/>
      <c r="MMQ68" s="4"/>
      <c r="MMR68" s="4"/>
      <c r="MMS68" s="4"/>
      <c r="MMT68" s="4"/>
      <c r="MMU68" s="4"/>
      <c r="MMV68" s="4"/>
      <c r="MMW68" s="4"/>
      <c r="MMX68" s="4"/>
      <c r="MMY68" s="4"/>
      <c r="MMZ68" s="4"/>
      <c r="MNA68" s="4"/>
      <c r="MNB68" s="4"/>
      <c r="MNC68" s="4"/>
      <c r="MND68" s="4"/>
      <c r="MNE68" s="4"/>
      <c r="MNF68" s="4"/>
      <c r="MNG68" s="4"/>
      <c r="MNH68" s="4"/>
      <c r="MNI68" s="4"/>
      <c r="MNJ68" s="4"/>
      <c r="MNK68" s="4"/>
      <c r="MNL68" s="4"/>
      <c r="MNM68" s="4"/>
      <c r="MNN68" s="4"/>
      <c r="MNO68" s="4"/>
      <c r="MNP68" s="4"/>
      <c r="MNQ68" s="4"/>
      <c r="MNR68" s="4"/>
      <c r="MNS68" s="4"/>
      <c r="MNT68" s="4"/>
      <c r="MNU68" s="4"/>
      <c r="MNV68" s="4"/>
      <c r="MNW68" s="4"/>
      <c r="MNX68" s="4"/>
      <c r="MNY68" s="4"/>
      <c r="MNZ68" s="4"/>
      <c r="MOA68" s="4"/>
      <c r="MOB68" s="4"/>
      <c r="MOC68" s="4"/>
      <c r="MOD68" s="4"/>
      <c r="MOE68" s="4"/>
      <c r="MOF68" s="4"/>
      <c r="MOG68" s="4"/>
      <c r="MOH68" s="4"/>
      <c r="MOI68" s="4"/>
      <c r="MOJ68" s="4"/>
      <c r="MOK68" s="4"/>
      <c r="MOL68" s="4"/>
      <c r="MOM68" s="4"/>
      <c r="MON68" s="4"/>
      <c r="MOO68" s="4"/>
      <c r="MOP68" s="4"/>
      <c r="MOQ68" s="4"/>
      <c r="MOR68" s="4"/>
      <c r="MOS68" s="4"/>
      <c r="MOT68" s="4"/>
      <c r="MOU68" s="4"/>
      <c r="MOV68" s="4"/>
      <c r="MOW68" s="4"/>
      <c r="MOX68" s="4"/>
      <c r="MOY68" s="4"/>
      <c r="MOZ68" s="4"/>
      <c r="MPA68" s="4"/>
      <c r="MPB68" s="4"/>
      <c r="MPC68" s="4"/>
      <c r="MPD68" s="4"/>
      <c r="MPE68" s="4"/>
      <c r="MPF68" s="4"/>
      <c r="MPG68" s="4"/>
      <c r="MPH68" s="4"/>
      <c r="MPI68" s="4"/>
      <c r="MPJ68" s="4"/>
      <c r="MPK68" s="4"/>
      <c r="MPL68" s="4"/>
      <c r="MPM68" s="4"/>
      <c r="MPN68" s="4"/>
      <c r="MPO68" s="4"/>
      <c r="MPP68" s="4"/>
      <c r="MPQ68" s="4"/>
      <c r="MPR68" s="4"/>
      <c r="MPS68" s="4"/>
      <c r="MPT68" s="4"/>
      <c r="MPU68" s="4"/>
      <c r="MPV68" s="4"/>
      <c r="MPW68" s="4"/>
      <c r="MPX68" s="4"/>
      <c r="MPY68" s="4"/>
      <c r="MPZ68" s="4"/>
      <c r="MQA68" s="4"/>
      <c r="MQB68" s="4"/>
      <c r="MQC68" s="4"/>
      <c r="MQD68" s="4"/>
      <c r="MQE68" s="4"/>
      <c r="MQF68" s="4"/>
      <c r="MQG68" s="4"/>
      <c r="MQH68" s="4"/>
      <c r="MQI68" s="4"/>
      <c r="MQJ68" s="4"/>
      <c r="MQK68" s="4"/>
      <c r="MQL68" s="4"/>
      <c r="MQM68" s="4"/>
      <c r="MQN68" s="4"/>
      <c r="MQO68" s="4"/>
      <c r="MQP68" s="4"/>
      <c r="MQQ68" s="4"/>
      <c r="MQR68" s="4"/>
      <c r="MQS68" s="4"/>
      <c r="MQT68" s="4"/>
      <c r="MQU68" s="4"/>
      <c r="MQV68" s="4"/>
      <c r="MQW68" s="4"/>
      <c r="MQX68" s="4"/>
      <c r="MQY68" s="4"/>
      <c r="MQZ68" s="4"/>
      <c r="MRA68" s="4"/>
      <c r="MRB68" s="4"/>
      <c r="MRC68" s="4"/>
      <c r="MRD68" s="4"/>
      <c r="MRE68" s="4"/>
      <c r="MRF68" s="4"/>
      <c r="MRG68" s="4"/>
      <c r="MRH68" s="4"/>
      <c r="MRI68" s="4"/>
      <c r="MRJ68" s="4"/>
      <c r="MRK68" s="4"/>
      <c r="MRL68" s="4"/>
      <c r="MRM68" s="4"/>
      <c r="MRN68" s="4"/>
      <c r="MRO68" s="4"/>
      <c r="MRP68" s="4"/>
      <c r="MRQ68" s="4"/>
      <c r="MRR68" s="4"/>
      <c r="MRS68" s="4"/>
      <c r="MRT68" s="4"/>
      <c r="MRU68" s="4"/>
      <c r="MRV68" s="4"/>
      <c r="MRW68" s="4"/>
      <c r="MRX68" s="4"/>
      <c r="MRY68" s="4"/>
      <c r="MRZ68" s="4"/>
      <c r="MSA68" s="4"/>
      <c r="MSB68" s="4"/>
      <c r="MSC68" s="4"/>
      <c r="MSD68" s="4"/>
      <c r="MSE68" s="4"/>
      <c r="MSF68" s="4"/>
      <c r="MSG68" s="4"/>
      <c r="MSH68" s="4"/>
      <c r="MSI68" s="4"/>
      <c r="MSJ68" s="4"/>
      <c r="MSK68" s="4"/>
      <c r="MSL68" s="4"/>
      <c r="MSM68" s="4"/>
      <c r="MSN68" s="4"/>
      <c r="MSO68" s="4"/>
      <c r="MSP68" s="4"/>
      <c r="MSQ68" s="4"/>
      <c r="MSR68" s="4"/>
      <c r="MSS68" s="4"/>
      <c r="MST68" s="4"/>
      <c r="MSU68" s="4"/>
      <c r="MSV68" s="4"/>
      <c r="MSW68" s="4"/>
      <c r="MSX68" s="4"/>
      <c r="MSY68" s="4"/>
      <c r="MSZ68" s="4"/>
      <c r="MTA68" s="4"/>
      <c r="MTB68" s="4"/>
      <c r="MTC68" s="4"/>
      <c r="MTD68" s="4"/>
      <c r="MTE68" s="4"/>
      <c r="MTF68" s="4"/>
      <c r="MTG68" s="4"/>
      <c r="MTH68" s="4"/>
      <c r="MTI68" s="4"/>
      <c r="MTJ68" s="4"/>
      <c r="MTK68" s="4"/>
      <c r="MTL68" s="4"/>
      <c r="MTM68" s="4"/>
      <c r="MTN68" s="4"/>
      <c r="MTO68" s="4"/>
      <c r="MTP68" s="4"/>
      <c r="MTQ68" s="4"/>
      <c r="MTR68" s="4"/>
      <c r="MTS68" s="4"/>
      <c r="MTT68" s="4"/>
      <c r="MTU68" s="4"/>
      <c r="MTV68" s="4"/>
      <c r="MTW68" s="4"/>
      <c r="MTX68" s="4"/>
      <c r="MTY68" s="4"/>
      <c r="MTZ68" s="4"/>
      <c r="MUA68" s="4"/>
      <c r="MUB68" s="4"/>
      <c r="MUC68" s="4"/>
      <c r="MUD68" s="4"/>
      <c r="MUE68" s="4"/>
      <c r="MUF68" s="4"/>
      <c r="MUG68" s="4"/>
      <c r="MUH68" s="4"/>
      <c r="MUI68" s="4"/>
      <c r="MUJ68" s="4"/>
      <c r="MUK68" s="4"/>
      <c r="MUL68" s="4"/>
      <c r="MUM68" s="4"/>
      <c r="MUN68" s="4"/>
      <c r="MUO68" s="4"/>
      <c r="MUP68" s="4"/>
      <c r="MUQ68" s="4"/>
      <c r="MUR68" s="4"/>
      <c r="MUS68" s="4"/>
      <c r="MUT68" s="4"/>
      <c r="MUU68" s="4"/>
      <c r="MUV68" s="4"/>
      <c r="MUW68" s="4"/>
      <c r="MUX68" s="4"/>
      <c r="MUY68" s="4"/>
      <c r="MUZ68" s="4"/>
      <c r="MVA68" s="4"/>
      <c r="MVB68" s="4"/>
      <c r="MVC68" s="4"/>
      <c r="MVD68" s="4"/>
      <c r="MVE68" s="4"/>
      <c r="MVF68" s="4"/>
      <c r="MVG68" s="4"/>
      <c r="MVH68" s="4"/>
      <c r="MVI68" s="4"/>
      <c r="MVJ68" s="4"/>
      <c r="MVK68" s="4"/>
      <c r="MVL68" s="4"/>
      <c r="MVM68" s="4"/>
      <c r="MVN68" s="4"/>
      <c r="MVO68" s="4"/>
      <c r="MVP68" s="4"/>
      <c r="MVQ68" s="4"/>
      <c r="MVR68" s="4"/>
      <c r="MVS68" s="4"/>
      <c r="MVT68" s="4"/>
      <c r="MVU68" s="4"/>
      <c r="MVV68" s="4"/>
      <c r="MVW68" s="4"/>
      <c r="MVX68" s="4"/>
      <c r="MVY68" s="4"/>
      <c r="MVZ68" s="4"/>
      <c r="MWA68" s="4"/>
      <c r="MWB68" s="4"/>
      <c r="MWC68" s="4"/>
      <c r="MWD68" s="4"/>
      <c r="MWE68" s="4"/>
      <c r="MWF68" s="4"/>
      <c r="MWG68" s="4"/>
      <c r="MWH68" s="4"/>
      <c r="MWI68" s="4"/>
      <c r="MWJ68" s="4"/>
      <c r="MWK68" s="4"/>
      <c r="MWL68" s="4"/>
      <c r="MWM68" s="4"/>
      <c r="MWN68" s="4"/>
      <c r="MWO68" s="4"/>
      <c r="MWP68" s="4"/>
      <c r="MWQ68" s="4"/>
      <c r="MWR68" s="4"/>
      <c r="MWS68" s="4"/>
      <c r="MWT68" s="4"/>
      <c r="MWU68" s="4"/>
      <c r="MWV68" s="4"/>
      <c r="MWW68" s="4"/>
      <c r="MWX68" s="4"/>
      <c r="MWY68" s="4"/>
      <c r="MWZ68" s="4"/>
      <c r="MXA68" s="4"/>
      <c r="MXB68" s="4"/>
      <c r="MXC68" s="4"/>
      <c r="MXD68" s="4"/>
      <c r="MXE68" s="4"/>
      <c r="MXF68" s="4"/>
      <c r="MXG68" s="4"/>
      <c r="MXH68" s="4"/>
      <c r="MXI68" s="4"/>
      <c r="MXJ68" s="4"/>
      <c r="MXK68" s="4"/>
      <c r="MXL68" s="4"/>
      <c r="MXM68" s="4"/>
      <c r="MXN68" s="4"/>
      <c r="MXO68" s="4"/>
      <c r="MXP68" s="4"/>
      <c r="MXQ68" s="4"/>
      <c r="MXR68" s="4"/>
      <c r="MXS68" s="4"/>
      <c r="MXT68" s="4"/>
      <c r="MXU68" s="4"/>
      <c r="MXV68" s="4"/>
      <c r="MXW68" s="4"/>
      <c r="MXX68" s="4"/>
      <c r="MXY68" s="4"/>
      <c r="MXZ68" s="4"/>
      <c r="MYA68" s="4"/>
      <c r="MYB68" s="4"/>
      <c r="MYC68" s="4"/>
      <c r="MYD68" s="4"/>
      <c r="MYE68" s="4"/>
      <c r="MYF68" s="4"/>
      <c r="MYG68" s="4"/>
      <c r="MYH68" s="4"/>
      <c r="MYI68" s="4"/>
      <c r="MYJ68" s="4"/>
      <c r="MYK68" s="4"/>
      <c r="MYL68" s="4"/>
      <c r="MYM68" s="4"/>
      <c r="MYN68" s="4"/>
      <c r="MYO68" s="4"/>
      <c r="MYP68" s="4"/>
      <c r="MYQ68" s="4"/>
      <c r="MYR68" s="4"/>
      <c r="MYS68" s="4"/>
      <c r="MYT68" s="4"/>
      <c r="MYU68" s="4"/>
      <c r="MYV68" s="4"/>
      <c r="MYW68" s="4"/>
      <c r="MYX68" s="4"/>
      <c r="MYY68" s="4"/>
      <c r="MYZ68" s="4"/>
      <c r="MZA68" s="4"/>
      <c r="MZB68" s="4"/>
      <c r="MZC68" s="4"/>
      <c r="MZD68" s="4"/>
      <c r="MZE68" s="4"/>
      <c r="MZF68" s="4"/>
      <c r="MZG68" s="4"/>
      <c r="MZH68" s="4"/>
      <c r="MZI68" s="4"/>
      <c r="MZJ68" s="4"/>
      <c r="MZK68" s="4"/>
      <c r="MZL68" s="4"/>
      <c r="MZM68" s="4"/>
      <c r="MZN68" s="4"/>
      <c r="MZO68" s="4"/>
      <c r="MZP68" s="4"/>
      <c r="MZQ68" s="4"/>
      <c r="MZR68" s="4"/>
      <c r="MZS68" s="4"/>
      <c r="MZT68" s="4"/>
      <c r="MZU68" s="4"/>
      <c r="MZV68" s="4"/>
      <c r="MZW68" s="4"/>
      <c r="MZX68" s="4"/>
      <c r="MZY68" s="4"/>
      <c r="MZZ68" s="4"/>
      <c r="NAA68" s="4"/>
      <c r="NAB68" s="4"/>
      <c r="NAC68" s="4"/>
      <c r="NAD68" s="4"/>
      <c r="NAE68" s="4"/>
      <c r="NAF68" s="4"/>
      <c r="NAG68" s="4"/>
      <c r="NAH68" s="4"/>
      <c r="NAI68" s="4"/>
      <c r="NAJ68" s="4"/>
      <c r="NAK68" s="4"/>
      <c r="NAL68" s="4"/>
      <c r="NAM68" s="4"/>
      <c r="NAN68" s="4"/>
      <c r="NAO68" s="4"/>
      <c r="NAP68" s="4"/>
      <c r="NAQ68" s="4"/>
      <c r="NAR68" s="4"/>
      <c r="NAS68" s="4"/>
      <c r="NAT68" s="4"/>
      <c r="NAU68" s="4"/>
      <c r="NAV68" s="4"/>
      <c r="NAW68" s="4"/>
      <c r="NAX68" s="4"/>
      <c r="NAY68" s="4"/>
      <c r="NAZ68" s="4"/>
      <c r="NBA68" s="4"/>
      <c r="NBB68" s="4"/>
      <c r="NBC68" s="4"/>
      <c r="NBD68" s="4"/>
      <c r="NBE68" s="4"/>
      <c r="NBF68" s="4"/>
      <c r="NBG68" s="4"/>
      <c r="NBH68" s="4"/>
      <c r="NBI68" s="4"/>
      <c r="NBJ68" s="4"/>
      <c r="NBK68" s="4"/>
      <c r="NBL68" s="4"/>
      <c r="NBM68" s="4"/>
      <c r="NBN68" s="4"/>
      <c r="NBO68" s="4"/>
      <c r="NBP68" s="4"/>
      <c r="NBQ68" s="4"/>
      <c r="NBR68" s="4"/>
      <c r="NBS68" s="4"/>
      <c r="NBT68" s="4"/>
      <c r="NBU68" s="4"/>
      <c r="NBV68" s="4"/>
      <c r="NBW68" s="4"/>
      <c r="NBX68" s="4"/>
      <c r="NBY68" s="4"/>
      <c r="NBZ68" s="4"/>
      <c r="NCA68" s="4"/>
      <c r="NCB68" s="4"/>
      <c r="NCC68" s="4"/>
      <c r="NCD68" s="4"/>
      <c r="NCE68" s="4"/>
      <c r="NCF68" s="4"/>
      <c r="NCG68" s="4"/>
      <c r="NCH68" s="4"/>
      <c r="NCI68" s="4"/>
      <c r="NCJ68" s="4"/>
      <c r="NCK68" s="4"/>
      <c r="NCL68" s="4"/>
      <c r="NCM68" s="4"/>
      <c r="NCN68" s="4"/>
      <c r="NCO68" s="4"/>
      <c r="NCP68" s="4"/>
      <c r="NCQ68" s="4"/>
      <c r="NCR68" s="4"/>
      <c r="NCS68" s="4"/>
      <c r="NCT68" s="4"/>
      <c r="NCU68" s="4"/>
      <c r="NCV68" s="4"/>
      <c r="NCW68" s="4"/>
      <c r="NCX68" s="4"/>
      <c r="NCY68" s="4"/>
      <c r="NCZ68" s="4"/>
      <c r="NDA68" s="4"/>
      <c r="NDB68" s="4"/>
      <c r="NDC68" s="4"/>
      <c r="NDD68" s="4"/>
      <c r="NDE68" s="4"/>
      <c r="NDF68" s="4"/>
      <c r="NDG68" s="4"/>
      <c r="NDH68" s="4"/>
      <c r="NDI68" s="4"/>
      <c r="NDJ68" s="4"/>
      <c r="NDK68" s="4"/>
      <c r="NDL68" s="4"/>
      <c r="NDM68" s="4"/>
      <c r="NDN68" s="4"/>
      <c r="NDO68" s="4"/>
      <c r="NDP68" s="4"/>
      <c r="NDQ68" s="4"/>
      <c r="NDR68" s="4"/>
      <c r="NDS68" s="4"/>
      <c r="NDT68" s="4"/>
      <c r="NDU68" s="4"/>
      <c r="NDV68" s="4"/>
      <c r="NDW68" s="4"/>
      <c r="NDX68" s="4"/>
      <c r="NDY68" s="4"/>
      <c r="NDZ68" s="4"/>
      <c r="NEA68" s="4"/>
      <c r="NEB68" s="4"/>
      <c r="NEC68" s="4"/>
      <c r="NED68" s="4"/>
      <c r="NEE68" s="4"/>
      <c r="NEF68" s="4"/>
      <c r="NEG68" s="4"/>
      <c r="NEH68" s="4"/>
      <c r="NEI68" s="4"/>
      <c r="NEJ68" s="4"/>
      <c r="NEK68" s="4"/>
      <c r="NEL68" s="4"/>
      <c r="NEM68" s="4"/>
      <c r="NEN68" s="4"/>
      <c r="NEO68" s="4"/>
      <c r="NEP68" s="4"/>
      <c r="NEQ68" s="4"/>
      <c r="NER68" s="4"/>
      <c r="NES68" s="4"/>
      <c r="NET68" s="4"/>
      <c r="NEU68" s="4"/>
      <c r="NEV68" s="4"/>
      <c r="NEW68" s="4"/>
      <c r="NEX68" s="4"/>
      <c r="NEY68" s="4"/>
      <c r="NEZ68" s="4"/>
      <c r="NFA68" s="4"/>
      <c r="NFB68" s="4"/>
      <c r="NFC68" s="4"/>
      <c r="NFD68" s="4"/>
      <c r="NFE68" s="4"/>
      <c r="NFF68" s="4"/>
      <c r="NFG68" s="4"/>
      <c r="NFH68" s="4"/>
      <c r="NFI68" s="4"/>
      <c r="NFJ68" s="4"/>
      <c r="NFK68" s="4"/>
      <c r="NFL68" s="4"/>
      <c r="NFM68" s="4"/>
      <c r="NFN68" s="4"/>
      <c r="NFO68" s="4"/>
      <c r="NFP68" s="4"/>
      <c r="NFQ68" s="4"/>
      <c r="NFR68" s="4"/>
      <c r="NFS68" s="4"/>
      <c r="NFT68" s="4"/>
      <c r="NFU68" s="4"/>
      <c r="NFV68" s="4"/>
      <c r="NFW68" s="4"/>
      <c r="NFX68" s="4"/>
      <c r="NFY68" s="4"/>
      <c r="NFZ68" s="4"/>
      <c r="NGA68" s="4"/>
      <c r="NGB68" s="4"/>
      <c r="NGC68" s="4"/>
      <c r="NGD68" s="4"/>
      <c r="NGE68" s="4"/>
      <c r="NGF68" s="4"/>
      <c r="NGG68" s="4"/>
      <c r="NGH68" s="4"/>
      <c r="NGI68" s="4"/>
      <c r="NGJ68" s="4"/>
      <c r="NGK68" s="4"/>
      <c r="NGL68" s="4"/>
      <c r="NGM68" s="4"/>
      <c r="NGN68" s="4"/>
      <c r="NGO68" s="4"/>
      <c r="NGP68" s="4"/>
      <c r="NGQ68" s="4"/>
      <c r="NGR68" s="4"/>
      <c r="NGS68" s="4"/>
      <c r="NGT68" s="4"/>
      <c r="NGU68" s="4"/>
      <c r="NGV68" s="4"/>
      <c r="NGW68" s="4"/>
      <c r="NGX68" s="4"/>
      <c r="NGY68" s="4"/>
      <c r="NGZ68" s="4"/>
      <c r="NHA68" s="4"/>
      <c r="NHB68" s="4"/>
      <c r="NHC68" s="4"/>
      <c r="NHD68" s="4"/>
      <c r="NHE68" s="4"/>
      <c r="NHF68" s="4"/>
      <c r="NHG68" s="4"/>
      <c r="NHH68" s="4"/>
      <c r="NHI68" s="4"/>
      <c r="NHJ68" s="4"/>
      <c r="NHK68" s="4"/>
      <c r="NHL68" s="4"/>
      <c r="NHM68" s="4"/>
      <c r="NHN68" s="4"/>
      <c r="NHO68" s="4"/>
      <c r="NHP68" s="4"/>
      <c r="NHQ68" s="4"/>
      <c r="NHR68" s="4"/>
      <c r="NHS68" s="4"/>
      <c r="NHT68" s="4"/>
      <c r="NHU68" s="4"/>
      <c r="NHV68" s="4"/>
      <c r="NHW68" s="4"/>
      <c r="NHX68" s="4"/>
      <c r="NHY68" s="4"/>
      <c r="NHZ68" s="4"/>
      <c r="NIA68" s="4"/>
      <c r="NIB68" s="4"/>
      <c r="NIC68" s="4"/>
      <c r="NID68" s="4"/>
      <c r="NIE68" s="4"/>
      <c r="NIF68" s="4"/>
      <c r="NIG68" s="4"/>
      <c r="NIH68" s="4"/>
      <c r="NII68" s="4"/>
      <c r="NIJ68" s="4"/>
      <c r="NIK68" s="4"/>
      <c r="NIL68" s="4"/>
      <c r="NIM68" s="4"/>
      <c r="NIN68" s="4"/>
      <c r="NIO68" s="4"/>
      <c r="NIP68" s="4"/>
      <c r="NIQ68" s="4"/>
      <c r="NIR68" s="4"/>
      <c r="NIS68" s="4"/>
      <c r="NIT68" s="4"/>
      <c r="NIU68" s="4"/>
      <c r="NIV68" s="4"/>
      <c r="NIW68" s="4"/>
      <c r="NIX68" s="4"/>
      <c r="NIY68" s="4"/>
      <c r="NIZ68" s="4"/>
      <c r="NJA68" s="4"/>
      <c r="NJB68" s="4"/>
      <c r="NJC68" s="4"/>
      <c r="NJD68" s="4"/>
      <c r="NJE68" s="4"/>
      <c r="NJF68" s="4"/>
      <c r="NJG68" s="4"/>
      <c r="NJH68" s="4"/>
      <c r="NJI68" s="4"/>
      <c r="NJJ68" s="4"/>
      <c r="NJK68" s="4"/>
      <c r="NJL68" s="4"/>
      <c r="NJM68" s="4"/>
      <c r="NJN68" s="4"/>
      <c r="NJO68" s="4"/>
      <c r="NJP68" s="4"/>
      <c r="NJQ68" s="4"/>
      <c r="NJR68" s="4"/>
      <c r="NJS68" s="4"/>
      <c r="NJT68" s="4"/>
      <c r="NJU68" s="4"/>
      <c r="NJV68" s="4"/>
      <c r="NJW68" s="4"/>
      <c r="NJX68" s="4"/>
      <c r="NJY68" s="4"/>
      <c r="NJZ68" s="4"/>
      <c r="NKA68" s="4"/>
      <c r="NKB68" s="4"/>
      <c r="NKC68" s="4"/>
      <c r="NKD68" s="4"/>
      <c r="NKE68" s="4"/>
      <c r="NKF68" s="4"/>
      <c r="NKG68" s="4"/>
      <c r="NKH68" s="4"/>
      <c r="NKI68" s="4"/>
      <c r="NKJ68" s="4"/>
      <c r="NKK68" s="4"/>
      <c r="NKL68" s="4"/>
      <c r="NKM68" s="4"/>
      <c r="NKN68" s="4"/>
      <c r="NKO68" s="4"/>
      <c r="NKP68" s="4"/>
      <c r="NKQ68" s="4"/>
      <c r="NKR68" s="4"/>
      <c r="NKS68" s="4"/>
      <c r="NKT68" s="4"/>
      <c r="NKU68" s="4"/>
      <c r="NKV68" s="4"/>
      <c r="NKW68" s="4"/>
      <c r="NKX68" s="4"/>
      <c r="NKY68" s="4"/>
      <c r="NKZ68" s="4"/>
      <c r="NLA68" s="4"/>
      <c r="NLB68" s="4"/>
      <c r="NLC68" s="4"/>
      <c r="NLD68" s="4"/>
      <c r="NLE68" s="4"/>
      <c r="NLF68" s="4"/>
      <c r="NLG68" s="4"/>
      <c r="NLH68" s="4"/>
      <c r="NLI68" s="4"/>
      <c r="NLJ68" s="4"/>
      <c r="NLK68" s="4"/>
      <c r="NLL68" s="4"/>
      <c r="NLM68" s="4"/>
      <c r="NLN68" s="4"/>
      <c r="NLO68" s="4"/>
      <c r="NLP68" s="4"/>
      <c r="NLQ68" s="4"/>
      <c r="NLR68" s="4"/>
      <c r="NLS68" s="4"/>
      <c r="NLT68" s="4"/>
      <c r="NLU68" s="4"/>
      <c r="NLV68" s="4"/>
      <c r="NLW68" s="4"/>
      <c r="NLX68" s="4"/>
      <c r="NLY68" s="4"/>
      <c r="NLZ68" s="4"/>
      <c r="NMA68" s="4"/>
      <c r="NMB68" s="4"/>
      <c r="NMC68" s="4"/>
      <c r="NMD68" s="4"/>
      <c r="NME68" s="4"/>
      <c r="NMF68" s="4"/>
      <c r="NMG68" s="4"/>
      <c r="NMH68" s="4"/>
      <c r="NMI68" s="4"/>
      <c r="NMJ68" s="4"/>
      <c r="NMK68" s="4"/>
      <c r="NML68" s="4"/>
      <c r="NMM68" s="4"/>
      <c r="NMN68" s="4"/>
      <c r="NMO68" s="4"/>
      <c r="NMP68" s="4"/>
      <c r="NMQ68" s="4"/>
      <c r="NMR68" s="4"/>
      <c r="NMS68" s="4"/>
      <c r="NMT68" s="4"/>
      <c r="NMU68" s="4"/>
      <c r="NMV68" s="4"/>
      <c r="NMW68" s="4"/>
      <c r="NMX68" s="4"/>
      <c r="NMY68" s="4"/>
      <c r="NMZ68" s="4"/>
      <c r="NNA68" s="4"/>
      <c r="NNB68" s="4"/>
      <c r="NNC68" s="4"/>
      <c r="NND68" s="4"/>
      <c r="NNE68" s="4"/>
      <c r="NNF68" s="4"/>
      <c r="NNG68" s="4"/>
      <c r="NNH68" s="4"/>
      <c r="NNI68" s="4"/>
      <c r="NNJ68" s="4"/>
      <c r="NNK68" s="4"/>
      <c r="NNL68" s="4"/>
      <c r="NNM68" s="4"/>
      <c r="NNN68" s="4"/>
      <c r="NNO68" s="4"/>
      <c r="NNP68" s="4"/>
      <c r="NNQ68" s="4"/>
      <c r="NNR68" s="4"/>
      <c r="NNS68" s="4"/>
      <c r="NNT68" s="4"/>
      <c r="NNU68" s="4"/>
      <c r="NNV68" s="4"/>
      <c r="NNW68" s="4"/>
      <c r="NNX68" s="4"/>
      <c r="NNY68" s="4"/>
      <c r="NNZ68" s="4"/>
      <c r="NOA68" s="4"/>
      <c r="NOB68" s="4"/>
      <c r="NOC68" s="4"/>
      <c r="NOD68" s="4"/>
      <c r="NOE68" s="4"/>
      <c r="NOF68" s="4"/>
      <c r="NOG68" s="4"/>
      <c r="NOH68" s="4"/>
      <c r="NOI68" s="4"/>
      <c r="NOJ68" s="4"/>
      <c r="NOK68" s="4"/>
      <c r="NOL68" s="4"/>
      <c r="NOM68" s="4"/>
      <c r="NON68" s="4"/>
      <c r="NOO68" s="4"/>
      <c r="NOP68" s="4"/>
      <c r="NOQ68" s="4"/>
      <c r="NOR68" s="4"/>
      <c r="NOS68" s="4"/>
      <c r="NOT68" s="4"/>
      <c r="NOU68" s="4"/>
      <c r="NOV68" s="4"/>
      <c r="NOW68" s="4"/>
      <c r="NOX68" s="4"/>
      <c r="NOY68" s="4"/>
      <c r="NOZ68" s="4"/>
      <c r="NPA68" s="4"/>
      <c r="NPB68" s="4"/>
      <c r="NPC68" s="4"/>
      <c r="NPD68" s="4"/>
      <c r="NPE68" s="4"/>
      <c r="NPF68" s="4"/>
      <c r="NPG68" s="4"/>
      <c r="NPH68" s="4"/>
      <c r="NPI68" s="4"/>
      <c r="NPJ68" s="4"/>
      <c r="NPK68" s="4"/>
      <c r="NPL68" s="4"/>
      <c r="NPM68" s="4"/>
      <c r="NPN68" s="4"/>
      <c r="NPO68" s="4"/>
      <c r="NPP68" s="4"/>
      <c r="NPQ68" s="4"/>
      <c r="NPR68" s="4"/>
      <c r="NPS68" s="4"/>
      <c r="NPT68" s="4"/>
      <c r="NPU68" s="4"/>
      <c r="NPV68" s="4"/>
      <c r="NPW68" s="4"/>
      <c r="NPX68" s="4"/>
      <c r="NPY68" s="4"/>
      <c r="NPZ68" s="4"/>
      <c r="NQA68" s="4"/>
      <c r="NQB68" s="4"/>
      <c r="NQC68" s="4"/>
      <c r="NQD68" s="4"/>
      <c r="NQE68" s="4"/>
      <c r="NQF68" s="4"/>
      <c r="NQG68" s="4"/>
      <c r="NQH68" s="4"/>
      <c r="NQI68" s="4"/>
      <c r="NQJ68" s="4"/>
      <c r="NQK68" s="4"/>
      <c r="NQL68" s="4"/>
      <c r="NQM68" s="4"/>
      <c r="NQN68" s="4"/>
      <c r="NQO68" s="4"/>
      <c r="NQP68" s="4"/>
      <c r="NQQ68" s="4"/>
      <c r="NQR68" s="4"/>
      <c r="NQS68" s="4"/>
      <c r="NQT68" s="4"/>
      <c r="NQU68" s="4"/>
      <c r="NQV68" s="4"/>
      <c r="NQW68" s="4"/>
      <c r="NQX68" s="4"/>
      <c r="NQY68" s="4"/>
      <c r="NQZ68" s="4"/>
      <c r="NRA68" s="4"/>
      <c r="NRB68" s="4"/>
      <c r="NRC68" s="4"/>
      <c r="NRD68" s="4"/>
      <c r="NRE68" s="4"/>
      <c r="NRF68" s="4"/>
      <c r="NRG68" s="4"/>
      <c r="NRH68" s="4"/>
      <c r="NRI68" s="4"/>
      <c r="NRJ68" s="4"/>
      <c r="NRK68" s="4"/>
      <c r="NRL68" s="4"/>
      <c r="NRM68" s="4"/>
      <c r="NRN68" s="4"/>
      <c r="NRO68" s="4"/>
      <c r="NRP68" s="4"/>
      <c r="NRQ68" s="4"/>
      <c r="NRR68" s="4"/>
      <c r="NRS68" s="4"/>
      <c r="NRT68" s="4"/>
      <c r="NRU68" s="4"/>
      <c r="NRV68" s="4"/>
      <c r="NRW68" s="4"/>
      <c r="NRX68" s="4"/>
      <c r="NRY68" s="4"/>
      <c r="NRZ68" s="4"/>
      <c r="NSA68" s="4"/>
      <c r="NSB68" s="4"/>
      <c r="NSC68" s="4"/>
      <c r="NSD68" s="4"/>
      <c r="NSE68" s="4"/>
      <c r="NSF68" s="4"/>
      <c r="NSG68" s="4"/>
      <c r="NSH68" s="4"/>
      <c r="NSI68" s="4"/>
      <c r="NSJ68" s="4"/>
      <c r="NSK68" s="4"/>
      <c r="NSL68" s="4"/>
      <c r="NSM68" s="4"/>
      <c r="NSN68" s="4"/>
      <c r="NSO68" s="4"/>
      <c r="NSP68" s="4"/>
      <c r="NSQ68" s="4"/>
      <c r="NSR68" s="4"/>
      <c r="NSS68" s="4"/>
      <c r="NST68" s="4"/>
      <c r="NSU68" s="4"/>
      <c r="NSV68" s="4"/>
      <c r="NSW68" s="4"/>
      <c r="NSX68" s="4"/>
      <c r="NSY68" s="4"/>
      <c r="NSZ68" s="4"/>
      <c r="NTA68" s="4"/>
      <c r="NTB68" s="4"/>
      <c r="NTC68" s="4"/>
      <c r="NTD68" s="4"/>
      <c r="NTE68" s="4"/>
      <c r="NTF68" s="4"/>
      <c r="NTG68" s="4"/>
      <c r="NTH68" s="4"/>
      <c r="NTI68" s="4"/>
      <c r="NTJ68" s="4"/>
      <c r="NTK68" s="4"/>
      <c r="NTL68" s="4"/>
      <c r="NTM68" s="4"/>
      <c r="NTN68" s="4"/>
      <c r="NTO68" s="4"/>
      <c r="NTP68" s="4"/>
      <c r="NTQ68" s="4"/>
      <c r="NTR68" s="4"/>
      <c r="NTS68" s="4"/>
      <c r="NTT68" s="4"/>
      <c r="NTU68" s="4"/>
      <c r="NTV68" s="4"/>
      <c r="NTW68" s="4"/>
      <c r="NTX68" s="4"/>
      <c r="NTY68" s="4"/>
      <c r="NTZ68" s="4"/>
      <c r="NUA68" s="4"/>
      <c r="NUB68" s="4"/>
      <c r="NUC68" s="4"/>
      <c r="NUD68" s="4"/>
      <c r="NUE68" s="4"/>
      <c r="NUF68" s="4"/>
      <c r="NUG68" s="4"/>
      <c r="NUH68" s="4"/>
      <c r="NUI68" s="4"/>
      <c r="NUJ68" s="4"/>
      <c r="NUK68" s="4"/>
      <c r="NUL68" s="4"/>
      <c r="NUM68" s="4"/>
      <c r="NUN68" s="4"/>
      <c r="NUO68" s="4"/>
      <c r="NUP68" s="4"/>
      <c r="NUQ68" s="4"/>
      <c r="NUR68" s="4"/>
      <c r="NUS68" s="4"/>
      <c r="NUT68" s="4"/>
      <c r="NUU68" s="4"/>
      <c r="NUV68" s="4"/>
      <c r="NUW68" s="4"/>
      <c r="NUX68" s="4"/>
      <c r="NUY68" s="4"/>
      <c r="NUZ68" s="4"/>
      <c r="NVA68" s="4"/>
      <c r="NVB68" s="4"/>
      <c r="NVC68" s="4"/>
      <c r="NVD68" s="4"/>
      <c r="NVE68" s="4"/>
      <c r="NVF68" s="4"/>
      <c r="NVG68" s="4"/>
      <c r="NVH68" s="4"/>
      <c r="NVI68" s="4"/>
      <c r="NVJ68" s="4"/>
      <c r="NVK68" s="4"/>
      <c r="NVL68" s="4"/>
      <c r="NVM68" s="4"/>
      <c r="NVN68" s="4"/>
      <c r="NVO68" s="4"/>
      <c r="NVP68" s="4"/>
      <c r="NVQ68" s="4"/>
      <c r="NVR68" s="4"/>
      <c r="NVS68" s="4"/>
      <c r="NVT68" s="4"/>
      <c r="NVU68" s="4"/>
      <c r="NVV68" s="4"/>
      <c r="NVW68" s="4"/>
      <c r="NVX68" s="4"/>
      <c r="NVY68" s="4"/>
      <c r="NVZ68" s="4"/>
      <c r="NWA68" s="4"/>
      <c r="NWB68" s="4"/>
      <c r="NWC68" s="4"/>
      <c r="NWD68" s="4"/>
      <c r="NWE68" s="4"/>
      <c r="NWF68" s="4"/>
      <c r="NWG68" s="4"/>
      <c r="NWH68" s="4"/>
      <c r="NWI68" s="4"/>
      <c r="NWJ68" s="4"/>
      <c r="NWK68" s="4"/>
      <c r="NWL68" s="4"/>
      <c r="NWM68" s="4"/>
      <c r="NWN68" s="4"/>
      <c r="NWO68" s="4"/>
      <c r="NWP68" s="4"/>
      <c r="NWQ68" s="4"/>
      <c r="NWR68" s="4"/>
      <c r="NWS68" s="4"/>
      <c r="NWT68" s="4"/>
      <c r="NWU68" s="4"/>
      <c r="NWV68" s="4"/>
      <c r="NWW68" s="4"/>
      <c r="NWX68" s="4"/>
      <c r="NWY68" s="4"/>
      <c r="NWZ68" s="4"/>
      <c r="NXA68" s="4"/>
      <c r="NXB68" s="4"/>
      <c r="NXC68" s="4"/>
      <c r="NXD68" s="4"/>
      <c r="NXE68" s="4"/>
      <c r="NXF68" s="4"/>
      <c r="NXG68" s="4"/>
      <c r="NXH68" s="4"/>
      <c r="NXI68" s="4"/>
      <c r="NXJ68" s="4"/>
      <c r="NXK68" s="4"/>
      <c r="NXL68" s="4"/>
      <c r="NXM68" s="4"/>
      <c r="NXN68" s="4"/>
      <c r="NXO68" s="4"/>
      <c r="NXP68" s="4"/>
      <c r="NXQ68" s="4"/>
      <c r="NXR68" s="4"/>
      <c r="NXS68" s="4"/>
      <c r="NXT68" s="4"/>
      <c r="NXU68" s="4"/>
      <c r="NXV68" s="4"/>
      <c r="NXW68" s="4"/>
      <c r="NXX68" s="4"/>
      <c r="NXY68" s="4"/>
      <c r="NXZ68" s="4"/>
      <c r="NYA68" s="4"/>
      <c r="NYB68" s="4"/>
      <c r="NYC68" s="4"/>
      <c r="NYD68" s="4"/>
      <c r="NYE68" s="4"/>
      <c r="NYF68" s="4"/>
      <c r="NYG68" s="4"/>
      <c r="NYH68" s="4"/>
      <c r="NYI68" s="4"/>
      <c r="NYJ68" s="4"/>
      <c r="NYK68" s="4"/>
      <c r="NYL68" s="4"/>
      <c r="NYM68" s="4"/>
      <c r="NYN68" s="4"/>
      <c r="NYO68" s="4"/>
      <c r="NYP68" s="4"/>
      <c r="NYQ68" s="4"/>
      <c r="NYR68" s="4"/>
      <c r="NYS68" s="4"/>
      <c r="NYT68" s="4"/>
      <c r="NYU68" s="4"/>
      <c r="NYV68" s="4"/>
      <c r="NYW68" s="4"/>
      <c r="NYX68" s="4"/>
      <c r="NYY68" s="4"/>
      <c r="NYZ68" s="4"/>
      <c r="NZA68" s="4"/>
      <c r="NZB68" s="4"/>
      <c r="NZC68" s="4"/>
      <c r="NZD68" s="4"/>
      <c r="NZE68" s="4"/>
      <c r="NZF68" s="4"/>
      <c r="NZG68" s="4"/>
      <c r="NZH68" s="4"/>
      <c r="NZI68" s="4"/>
      <c r="NZJ68" s="4"/>
      <c r="NZK68" s="4"/>
      <c r="NZL68" s="4"/>
      <c r="NZM68" s="4"/>
      <c r="NZN68" s="4"/>
      <c r="NZO68" s="4"/>
      <c r="NZP68" s="4"/>
      <c r="NZQ68" s="4"/>
      <c r="NZR68" s="4"/>
      <c r="NZS68" s="4"/>
      <c r="NZT68" s="4"/>
      <c r="NZU68" s="4"/>
      <c r="NZV68" s="4"/>
      <c r="NZW68" s="4"/>
      <c r="NZX68" s="4"/>
      <c r="NZY68" s="4"/>
      <c r="NZZ68" s="4"/>
      <c r="OAA68" s="4"/>
      <c r="OAB68" s="4"/>
      <c r="OAC68" s="4"/>
      <c r="OAD68" s="4"/>
      <c r="OAE68" s="4"/>
      <c r="OAF68" s="4"/>
      <c r="OAG68" s="4"/>
      <c r="OAH68" s="4"/>
      <c r="OAI68" s="4"/>
      <c r="OAJ68" s="4"/>
      <c r="OAK68" s="4"/>
      <c r="OAL68" s="4"/>
      <c r="OAM68" s="4"/>
      <c r="OAN68" s="4"/>
      <c r="OAO68" s="4"/>
      <c r="OAP68" s="4"/>
      <c r="OAQ68" s="4"/>
      <c r="OAR68" s="4"/>
      <c r="OAS68" s="4"/>
      <c r="OAT68" s="4"/>
      <c r="OAU68" s="4"/>
      <c r="OAV68" s="4"/>
      <c r="OAW68" s="4"/>
      <c r="OAX68" s="4"/>
      <c r="OAY68" s="4"/>
      <c r="OAZ68" s="4"/>
      <c r="OBA68" s="4"/>
      <c r="OBB68" s="4"/>
      <c r="OBC68" s="4"/>
      <c r="OBD68" s="4"/>
      <c r="OBE68" s="4"/>
      <c r="OBF68" s="4"/>
      <c r="OBG68" s="4"/>
      <c r="OBH68" s="4"/>
      <c r="OBI68" s="4"/>
      <c r="OBJ68" s="4"/>
      <c r="OBK68" s="4"/>
      <c r="OBL68" s="4"/>
      <c r="OBM68" s="4"/>
      <c r="OBN68" s="4"/>
      <c r="OBO68" s="4"/>
      <c r="OBP68" s="4"/>
      <c r="OBQ68" s="4"/>
      <c r="OBR68" s="4"/>
      <c r="OBS68" s="4"/>
      <c r="OBT68" s="4"/>
      <c r="OBU68" s="4"/>
      <c r="OBV68" s="4"/>
      <c r="OBW68" s="4"/>
      <c r="OBX68" s="4"/>
      <c r="OBY68" s="4"/>
      <c r="OBZ68" s="4"/>
      <c r="OCA68" s="4"/>
      <c r="OCB68" s="4"/>
      <c r="OCC68" s="4"/>
      <c r="OCD68" s="4"/>
      <c r="OCE68" s="4"/>
      <c r="OCF68" s="4"/>
      <c r="OCG68" s="4"/>
      <c r="OCH68" s="4"/>
      <c r="OCI68" s="4"/>
      <c r="OCJ68" s="4"/>
      <c r="OCK68" s="4"/>
      <c r="OCL68" s="4"/>
      <c r="OCM68" s="4"/>
      <c r="OCN68" s="4"/>
      <c r="OCO68" s="4"/>
      <c r="OCP68" s="4"/>
      <c r="OCQ68" s="4"/>
      <c r="OCR68" s="4"/>
      <c r="OCS68" s="4"/>
      <c r="OCT68" s="4"/>
      <c r="OCU68" s="4"/>
      <c r="OCV68" s="4"/>
      <c r="OCW68" s="4"/>
      <c r="OCX68" s="4"/>
      <c r="OCY68" s="4"/>
      <c r="OCZ68" s="4"/>
      <c r="ODA68" s="4"/>
      <c r="ODB68" s="4"/>
      <c r="ODC68" s="4"/>
      <c r="ODD68" s="4"/>
      <c r="ODE68" s="4"/>
      <c r="ODF68" s="4"/>
      <c r="ODG68" s="4"/>
      <c r="ODH68" s="4"/>
      <c r="ODI68" s="4"/>
      <c r="ODJ68" s="4"/>
      <c r="ODK68" s="4"/>
      <c r="ODL68" s="4"/>
      <c r="ODM68" s="4"/>
      <c r="ODN68" s="4"/>
      <c r="ODO68" s="4"/>
      <c r="ODP68" s="4"/>
      <c r="ODQ68" s="4"/>
      <c r="ODR68" s="4"/>
      <c r="ODS68" s="4"/>
      <c r="ODT68" s="4"/>
      <c r="ODU68" s="4"/>
      <c r="ODV68" s="4"/>
      <c r="ODW68" s="4"/>
      <c r="ODX68" s="4"/>
      <c r="ODY68" s="4"/>
      <c r="ODZ68" s="4"/>
      <c r="OEA68" s="4"/>
      <c r="OEB68" s="4"/>
      <c r="OEC68" s="4"/>
      <c r="OED68" s="4"/>
      <c r="OEE68" s="4"/>
      <c r="OEF68" s="4"/>
      <c r="OEG68" s="4"/>
      <c r="OEH68" s="4"/>
      <c r="OEI68" s="4"/>
      <c r="OEJ68" s="4"/>
      <c r="OEK68" s="4"/>
      <c r="OEL68" s="4"/>
      <c r="OEM68" s="4"/>
      <c r="OEN68" s="4"/>
      <c r="OEO68" s="4"/>
      <c r="OEP68" s="4"/>
      <c r="OEQ68" s="4"/>
      <c r="OER68" s="4"/>
      <c r="OES68" s="4"/>
      <c r="OET68" s="4"/>
      <c r="OEU68" s="4"/>
      <c r="OEV68" s="4"/>
      <c r="OEW68" s="4"/>
      <c r="OEX68" s="4"/>
      <c r="OEY68" s="4"/>
      <c r="OEZ68" s="4"/>
      <c r="OFA68" s="4"/>
      <c r="OFB68" s="4"/>
      <c r="OFC68" s="4"/>
      <c r="OFD68" s="4"/>
      <c r="OFE68" s="4"/>
      <c r="OFF68" s="4"/>
      <c r="OFG68" s="4"/>
      <c r="OFH68" s="4"/>
      <c r="OFI68" s="4"/>
      <c r="OFJ68" s="4"/>
      <c r="OFK68" s="4"/>
      <c r="OFL68" s="4"/>
      <c r="OFM68" s="4"/>
      <c r="OFN68" s="4"/>
      <c r="OFO68" s="4"/>
      <c r="OFP68" s="4"/>
      <c r="OFQ68" s="4"/>
      <c r="OFR68" s="4"/>
      <c r="OFS68" s="4"/>
      <c r="OFT68" s="4"/>
      <c r="OFU68" s="4"/>
      <c r="OFV68" s="4"/>
      <c r="OFW68" s="4"/>
      <c r="OFX68" s="4"/>
      <c r="OFY68" s="4"/>
      <c r="OFZ68" s="4"/>
      <c r="OGA68" s="4"/>
      <c r="OGB68" s="4"/>
      <c r="OGC68" s="4"/>
      <c r="OGD68" s="4"/>
      <c r="OGE68" s="4"/>
      <c r="OGF68" s="4"/>
      <c r="OGG68" s="4"/>
      <c r="OGH68" s="4"/>
      <c r="OGI68" s="4"/>
      <c r="OGJ68" s="4"/>
      <c r="OGK68" s="4"/>
      <c r="OGL68" s="4"/>
      <c r="OGM68" s="4"/>
      <c r="OGN68" s="4"/>
      <c r="OGO68" s="4"/>
      <c r="OGP68" s="4"/>
      <c r="OGQ68" s="4"/>
      <c r="OGR68" s="4"/>
      <c r="OGS68" s="4"/>
      <c r="OGT68" s="4"/>
      <c r="OGU68" s="4"/>
      <c r="OGV68" s="4"/>
      <c r="OGW68" s="4"/>
      <c r="OGX68" s="4"/>
      <c r="OGY68" s="4"/>
      <c r="OGZ68" s="4"/>
      <c r="OHA68" s="4"/>
      <c r="OHB68" s="4"/>
      <c r="OHC68" s="4"/>
      <c r="OHD68" s="4"/>
      <c r="OHE68" s="4"/>
      <c r="OHF68" s="4"/>
      <c r="OHG68" s="4"/>
      <c r="OHH68" s="4"/>
      <c r="OHI68" s="4"/>
      <c r="OHJ68" s="4"/>
      <c r="OHK68" s="4"/>
      <c r="OHL68" s="4"/>
      <c r="OHM68" s="4"/>
      <c r="OHN68" s="4"/>
      <c r="OHO68" s="4"/>
      <c r="OHP68" s="4"/>
      <c r="OHQ68" s="4"/>
      <c r="OHR68" s="4"/>
      <c r="OHS68" s="4"/>
      <c r="OHT68" s="4"/>
      <c r="OHU68" s="4"/>
      <c r="OHV68" s="4"/>
      <c r="OHW68" s="4"/>
      <c r="OHX68" s="4"/>
      <c r="OHY68" s="4"/>
      <c r="OHZ68" s="4"/>
      <c r="OIA68" s="4"/>
      <c r="OIB68" s="4"/>
      <c r="OIC68" s="4"/>
      <c r="OID68" s="4"/>
      <c r="OIE68" s="4"/>
      <c r="OIF68" s="4"/>
      <c r="OIG68" s="4"/>
      <c r="OIH68" s="4"/>
      <c r="OII68" s="4"/>
      <c r="OIJ68" s="4"/>
      <c r="OIK68" s="4"/>
      <c r="OIL68" s="4"/>
      <c r="OIM68" s="4"/>
      <c r="OIN68" s="4"/>
      <c r="OIO68" s="4"/>
      <c r="OIP68" s="4"/>
      <c r="OIQ68" s="4"/>
      <c r="OIR68" s="4"/>
      <c r="OIS68" s="4"/>
      <c r="OIT68" s="4"/>
      <c r="OIU68" s="4"/>
      <c r="OIV68" s="4"/>
      <c r="OIW68" s="4"/>
      <c r="OIX68" s="4"/>
      <c r="OIY68" s="4"/>
      <c r="OIZ68" s="4"/>
      <c r="OJA68" s="4"/>
      <c r="OJB68" s="4"/>
      <c r="OJC68" s="4"/>
      <c r="OJD68" s="4"/>
      <c r="OJE68" s="4"/>
      <c r="OJF68" s="4"/>
      <c r="OJG68" s="4"/>
      <c r="OJH68" s="4"/>
      <c r="OJI68" s="4"/>
      <c r="OJJ68" s="4"/>
      <c r="OJK68" s="4"/>
      <c r="OJL68" s="4"/>
      <c r="OJM68" s="4"/>
      <c r="OJN68" s="4"/>
      <c r="OJO68" s="4"/>
      <c r="OJP68" s="4"/>
      <c r="OJQ68" s="4"/>
      <c r="OJR68" s="4"/>
      <c r="OJS68" s="4"/>
      <c r="OJT68" s="4"/>
      <c r="OJU68" s="4"/>
      <c r="OJV68" s="4"/>
      <c r="OJW68" s="4"/>
      <c r="OJX68" s="4"/>
      <c r="OJY68" s="4"/>
      <c r="OJZ68" s="4"/>
      <c r="OKA68" s="4"/>
      <c r="OKB68" s="4"/>
      <c r="OKC68" s="4"/>
      <c r="OKD68" s="4"/>
      <c r="OKE68" s="4"/>
      <c r="OKF68" s="4"/>
      <c r="OKG68" s="4"/>
      <c r="OKH68" s="4"/>
      <c r="OKI68" s="4"/>
      <c r="OKJ68" s="4"/>
      <c r="OKK68" s="4"/>
      <c r="OKL68" s="4"/>
      <c r="OKM68" s="4"/>
      <c r="OKN68" s="4"/>
      <c r="OKO68" s="4"/>
      <c r="OKP68" s="4"/>
      <c r="OKQ68" s="4"/>
      <c r="OKR68" s="4"/>
      <c r="OKS68" s="4"/>
      <c r="OKT68" s="4"/>
      <c r="OKU68" s="4"/>
      <c r="OKV68" s="4"/>
      <c r="OKW68" s="4"/>
      <c r="OKX68" s="4"/>
      <c r="OKY68" s="4"/>
      <c r="OKZ68" s="4"/>
      <c r="OLA68" s="4"/>
      <c r="OLB68" s="4"/>
      <c r="OLC68" s="4"/>
      <c r="OLD68" s="4"/>
      <c r="OLE68" s="4"/>
      <c r="OLF68" s="4"/>
      <c r="OLG68" s="4"/>
      <c r="OLH68" s="4"/>
      <c r="OLI68" s="4"/>
      <c r="OLJ68" s="4"/>
      <c r="OLK68" s="4"/>
      <c r="OLL68" s="4"/>
      <c r="OLM68" s="4"/>
      <c r="OLN68" s="4"/>
      <c r="OLO68" s="4"/>
      <c r="OLP68" s="4"/>
      <c r="OLQ68" s="4"/>
      <c r="OLR68" s="4"/>
      <c r="OLS68" s="4"/>
      <c r="OLT68" s="4"/>
      <c r="OLU68" s="4"/>
      <c r="OLV68" s="4"/>
      <c r="OLW68" s="4"/>
      <c r="OLX68" s="4"/>
      <c r="OLY68" s="4"/>
      <c r="OLZ68" s="4"/>
      <c r="OMA68" s="4"/>
      <c r="OMB68" s="4"/>
      <c r="OMC68" s="4"/>
      <c r="OMD68" s="4"/>
      <c r="OME68" s="4"/>
      <c r="OMF68" s="4"/>
      <c r="OMG68" s="4"/>
      <c r="OMH68" s="4"/>
      <c r="OMI68" s="4"/>
      <c r="OMJ68" s="4"/>
      <c r="OMK68" s="4"/>
      <c r="OML68" s="4"/>
      <c r="OMM68" s="4"/>
      <c r="OMN68" s="4"/>
      <c r="OMO68" s="4"/>
      <c r="OMP68" s="4"/>
      <c r="OMQ68" s="4"/>
      <c r="OMR68" s="4"/>
      <c r="OMS68" s="4"/>
      <c r="OMT68" s="4"/>
      <c r="OMU68" s="4"/>
      <c r="OMV68" s="4"/>
      <c r="OMW68" s="4"/>
      <c r="OMX68" s="4"/>
      <c r="OMY68" s="4"/>
      <c r="OMZ68" s="4"/>
      <c r="ONA68" s="4"/>
      <c r="ONB68" s="4"/>
      <c r="ONC68" s="4"/>
      <c r="OND68" s="4"/>
      <c r="ONE68" s="4"/>
      <c r="ONF68" s="4"/>
      <c r="ONG68" s="4"/>
      <c r="ONH68" s="4"/>
      <c r="ONI68" s="4"/>
      <c r="ONJ68" s="4"/>
      <c r="ONK68" s="4"/>
      <c r="ONL68" s="4"/>
      <c r="ONM68" s="4"/>
      <c r="ONN68" s="4"/>
      <c r="ONO68" s="4"/>
      <c r="ONP68" s="4"/>
      <c r="ONQ68" s="4"/>
      <c r="ONR68" s="4"/>
      <c r="ONS68" s="4"/>
      <c r="ONT68" s="4"/>
      <c r="ONU68" s="4"/>
      <c r="ONV68" s="4"/>
      <c r="ONW68" s="4"/>
      <c r="ONX68" s="4"/>
      <c r="ONY68" s="4"/>
      <c r="ONZ68" s="4"/>
      <c r="OOA68" s="4"/>
      <c r="OOB68" s="4"/>
      <c r="OOC68" s="4"/>
      <c r="OOD68" s="4"/>
      <c r="OOE68" s="4"/>
      <c r="OOF68" s="4"/>
      <c r="OOG68" s="4"/>
      <c r="OOH68" s="4"/>
      <c r="OOI68" s="4"/>
      <c r="OOJ68" s="4"/>
      <c r="OOK68" s="4"/>
      <c r="OOL68" s="4"/>
      <c r="OOM68" s="4"/>
      <c r="OON68" s="4"/>
      <c r="OOO68" s="4"/>
      <c r="OOP68" s="4"/>
      <c r="OOQ68" s="4"/>
      <c r="OOR68" s="4"/>
      <c r="OOS68" s="4"/>
      <c r="OOT68" s="4"/>
      <c r="OOU68" s="4"/>
      <c r="OOV68" s="4"/>
      <c r="OOW68" s="4"/>
      <c r="OOX68" s="4"/>
      <c r="OOY68" s="4"/>
      <c r="OOZ68" s="4"/>
      <c r="OPA68" s="4"/>
      <c r="OPB68" s="4"/>
      <c r="OPC68" s="4"/>
      <c r="OPD68" s="4"/>
      <c r="OPE68" s="4"/>
      <c r="OPF68" s="4"/>
      <c r="OPG68" s="4"/>
      <c r="OPH68" s="4"/>
      <c r="OPI68" s="4"/>
      <c r="OPJ68" s="4"/>
      <c r="OPK68" s="4"/>
      <c r="OPL68" s="4"/>
      <c r="OPM68" s="4"/>
      <c r="OPN68" s="4"/>
      <c r="OPO68" s="4"/>
      <c r="OPP68" s="4"/>
      <c r="OPQ68" s="4"/>
      <c r="OPR68" s="4"/>
      <c r="OPS68" s="4"/>
      <c r="OPT68" s="4"/>
      <c r="OPU68" s="4"/>
      <c r="OPV68" s="4"/>
      <c r="OPW68" s="4"/>
      <c r="OPX68" s="4"/>
      <c r="OPY68" s="4"/>
      <c r="OPZ68" s="4"/>
      <c r="OQA68" s="4"/>
      <c r="OQB68" s="4"/>
      <c r="OQC68" s="4"/>
      <c r="OQD68" s="4"/>
      <c r="OQE68" s="4"/>
      <c r="OQF68" s="4"/>
      <c r="OQG68" s="4"/>
      <c r="OQH68" s="4"/>
      <c r="OQI68" s="4"/>
      <c r="OQJ68" s="4"/>
      <c r="OQK68" s="4"/>
      <c r="OQL68" s="4"/>
      <c r="OQM68" s="4"/>
      <c r="OQN68" s="4"/>
      <c r="OQO68" s="4"/>
      <c r="OQP68" s="4"/>
      <c r="OQQ68" s="4"/>
      <c r="OQR68" s="4"/>
      <c r="OQS68" s="4"/>
      <c r="OQT68" s="4"/>
      <c r="OQU68" s="4"/>
      <c r="OQV68" s="4"/>
      <c r="OQW68" s="4"/>
      <c r="OQX68" s="4"/>
      <c r="OQY68" s="4"/>
      <c r="OQZ68" s="4"/>
      <c r="ORA68" s="4"/>
      <c r="ORB68" s="4"/>
      <c r="ORC68" s="4"/>
      <c r="ORD68" s="4"/>
      <c r="ORE68" s="4"/>
      <c r="ORF68" s="4"/>
      <c r="ORG68" s="4"/>
      <c r="ORH68" s="4"/>
      <c r="ORI68" s="4"/>
      <c r="ORJ68" s="4"/>
      <c r="ORK68" s="4"/>
      <c r="ORL68" s="4"/>
      <c r="ORM68" s="4"/>
      <c r="ORN68" s="4"/>
      <c r="ORO68" s="4"/>
      <c r="ORP68" s="4"/>
      <c r="ORQ68" s="4"/>
      <c r="ORR68" s="4"/>
      <c r="ORS68" s="4"/>
      <c r="ORT68" s="4"/>
      <c r="ORU68" s="4"/>
      <c r="ORV68" s="4"/>
      <c r="ORW68" s="4"/>
      <c r="ORX68" s="4"/>
      <c r="ORY68" s="4"/>
      <c r="ORZ68" s="4"/>
      <c r="OSA68" s="4"/>
      <c r="OSB68" s="4"/>
      <c r="OSC68" s="4"/>
      <c r="OSD68" s="4"/>
      <c r="OSE68" s="4"/>
      <c r="OSF68" s="4"/>
      <c r="OSG68" s="4"/>
      <c r="OSH68" s="4"/>
      <c r="OSI68" s="4"/>
      <c r="OSJ68" s="4"/>
      <c r="OSK68" s="4"/>
      <c r="OSL68" s="4"/>
      <c r="OSM68" s="4"/>
      <c r="OSN68" s="4"/>
      <c r="OSO68" s="4"/>
      <c r="OSP68" s="4"/>
      <c r="OSQ68" s="4"/>
      <c r="OSR68" s="4"/>
      <c r="OSS68" s="4"/>
      <c r="OST68" s="4"/>
      <c r="OSU68" s="4"/>
      <c r="OSV68" s="4"/>
      <c r="OSW68" s="4"/>
      <c r="OSX68" s="4"/>
      <c r="OSY68" s="4"/>
      <c r="OSZ68" s="4"/>
      <c r="OTA68" s="4"/>
      <c r="OTB68" s="4"/>
      <c r="OTC68" s="4"/>
      <c r="OTD68" s="4"/>
      <c r="OTE68" s="4"/>
      <c r="OTF68" s="4"/>
      <c r="OTG68" s="4"/>
      <c r="OTH68" s="4"/>
      <c r="OTI68" s="4"/>
      <c r="OTJ68" s="4"/>
      <c r="OTK68" s="4"/>
      <c r="OTL68" s="4"/>
      <c r="OTM68" s="4"/>
      <c r="OTN68" s="4"/>
      <c r="OTO68" s="4"/>
      <c r="OTP68" s="4"/>
      <c r="OTQ68" s="4"/>
      <c r="OTR68" s="4"/>
      <c r="OTS68" s="4"/>
      <c r="OTT68" s="4"/>
      <c r="OTU68" s="4"/>
      <c r="OTV68" s="4"/>
      <c r="OTW68" s="4"/>
      <c r="OTX68" s="4"/>
      <c r="OTY68" s="4"/>
      <c r="OTZ68" s="4"/>
      <c r="OUA68" s="4"/>
      <c r="OUB68" s="4"/>
      <c r="OUC68" s="4"/>
      <c r="OUD68" s="4"/>
      <c r="OUE68" s="4"/>
      <c r="OUF68" s="4"/>
      <c r="OUG68" s="4"/>
      <c r="OUH68" s="4"/>
      <c r="OUI68" s="4"/>
      <c r="OUJ68" s="4"/>
      <c r="OUK68" s="4"/>
      <c r="OUL68" s="4"/>
      <c r="OUM68" s="4"/>
      <c r="OUN68" s="4"/>
      <c r="OUO68" s="4"/>
      <c r="OUP68" s="4"/>
      <c r="OUQ68" s="4"/>
      <c r="OUR68" s="4"/>
      <c r="OUS68" s="4"/>
      <c r="OUT68" s="4"/>
      <c r="OUU68" s="4"/>
      <c r="OUV68" s="4"/>
      <c r="OUW68" s="4"/>
      <c r="OUX68" s="4"/>
      <c r="OUY68" s="4"/>
      <c r="OUZ68" s="4"/>
      <c r="OVA68" s="4"/>
      <c r="OVB68" s="4"/>
      <c r="OVC68" s="4"/>
      <c r="OVD68" s="4"/>
      <c r="OVE68" s="4"/>
      <c r="OVF68" s="4"/>
      <c r="OVG68" s="4"/>
      <c r="OVH68" s="4"/>
      <c r="OVI68" s="4"/>
      <c r="OVJ68" s="4"/>
      <c r="OVK68" s="4"/>
      <c r="OVL68" s="4"/>
      <c r="OVM68" s="4"/>
      <c r="OVN68" s="4"/>
      <c r="OVO68" s="4"/>
      <c r="OVP68" s="4"/>
      <c r="OVQ68" s="4"/>
      <c r="OVR68" s="4"/>
      <c r="OVS68" s="4"/>
      <c r="OVT68" s="4"/>
      <c r="OVU68" s="4"/>
      <c r="OVV68" s="4"/>
      <c r="OVW68" s="4"/>
      <c r="OVX68" s="4"/>
      <c r="OVY68" s="4"/>
      <c r="OVZ68" s="4"/>
      <c r="OWA68" s="4"/>
      <c r="OWB68" s="4"/>
      <c r="OWC68" s="4"/>
      <c r="OWD68" s="4"/>
      <c r="OWE68" s="4"/>
      <c r="OWF68" s="4"/>
      <c r="OWG68" s="4"/>
      <c r="OWH68" s="4"/>
      <c r="OWI68" s="4"/>
      <c r="OWJ68" s="4"/>
      <c r="OWK68" s="4"/>
      <c r="OWL68" s="4"/>
      <c r="OWM68" s="4"/>
      <c r="OWN68" s="4"/>
      <c r="OWO68" s="4"/>
      <c r="OWP68" s="4"/>
      <c r="OWQ68" s="4"/>
      <c r="OWR68" s="4"/>
      <c r="OWS68" s="4"/>
      <c r="OWT68" s="4"/>
      <c r="OWU68" s="4"/>
      <c r="OWV68" s="4"/>
      <c r="OWW68" s="4"/>
      <c r="OWX68" s="4"/>
      <c r="OWY68" s="4"/>
      <c r="OWZ68" s="4"/>
      <c r="OXA68" s="4"/>
      <c r="OXB68" s="4"/>
      <c r="OXC68" s="4"/>
      <c r="OXD68" s="4"/>
      <c r="OXE68" s="4"/>
      <c r="OXF68" s="4"/>
      <c r="OXG68" s="4"/>
      <c r="OXH68" s="4"/>
      <c r="OXI68" s="4"/>
      <c r="OXJ68" s="4"/>
      <c r="OXK68" s="4"/>
      <c r="OXL68" s="4"/>
      <c r="OXM68" s="4"/>
      <c r="OXN68" s="4"/>
      <c r="OXO68" s="4"/>
      <c r="OXP68" s="4"/>
      <c r="OXQ68" s="4"/>
      <c r="OXR68" s="4"/>
      <c r="OXS68" s="4"/>
      <c r="OXT68" s="4"/>
      <c r="OXU68" s="4"/>
      <c r="OXV68" s="4"/>
      <c r="OXW68" s="4"/>
      <c r="OXX68" s="4"/>
      <c r="OXY68" s="4"/>
      <c r="OXZ68" s="4"/>
      <c r="OYA68" s="4"/>
      <c r="OYB68" s="4"/>
      <c r="OYC68" s="4"/>
      <c r="OYD68" s="4"/>
      <c r="OYE68" s="4"/>
      <c r="OYF68" s="4"/>
      <c r="OYG68" s="4"/>
      <c r="OYH68" s="4"/>
      <c r="OYI68" s="4"/>
      <c r="OYJ68" s="4"/>
      <c r="OYK68" s="4"/>
      <c r="OYL68" s="4"/>
      <c r="OYM68" s="4"/>
      <c r="OYN68" s="4"/>
      <c r="OYO68" s="4"/>
      <c r="OYP68" s="4"/>
      <c r="OYQ68" s="4"/>
      <c r="OYR68" s="4"/>
      <c r="OYS68" s="4"/>
      <c r="OYT68" s="4"/>
      <c r="OYU68" s="4"/>
      <c r="OYV68" s="4"/>
      <c r="OYW68" s="4"/>
      <c r="OYX68" s="4"/>
      <c r="OYY68" s="4"/>
      <c r="OYZ68" s="4"/>
      <c r="OZA68" s="4"/>
      <c r="OZB68" s="4"/>
      <c r="OZC68" s="4"/>
      <c r="OZD68" s="4"/>
      <c r="OZE68" s="4"/>
      <c r="OZF68" s="4"/>
      <c r="OZG68" s="4"/>
      <c r="OZH68" s="4"/>
      <c r="OZI68" s="4"/>
      <c r="OZJ68" s="4"/>
      <c r="OZK68" s="4"/>
      <c r="OZL68" s="4"/>
      <c r="OZM68" s="4"/>
      <c r="OZN68" s="4"/>
      <c r="OZO68" s="4"/>
      <c r="OZP68" s="4"/>
      <c r="OZQ68" s="4"/>
      <c r="OZR68" s="4"/>
      <c r="OZS68" s="4"/>
      <c r="OZT68" s="4"/>
      <c r="OZU68" s="4"/>
      <c r="OZV68" s="4"/>
      <c r="OZW68" s="4"/>
      <c r="OZX68" s="4"/>
      <c r="OZY68" s="4"/>
      <c r="OZZ68" s="4"/>
      <c r="PAA68" s="4"/>
      <c r="PAB68" s="4"/>
      <c r="PAC68" s="4"/>
      <c r="PAD68" s="4"/>
      <c r="PAE68" s="4"/>
      <c r="PAF68" s="4"/>
      <c r="PAG68" s="4"/>
      <c r="PAH68" s="4"/>
      <c r="PAI68" s="4"/>
      <c r="PAJ68" s="4"/>
      <c r="PAK68" s="4"/>
      <c r="PAL68" s="4"/>
      <c r="PAM68" s="4"/>
      <c r="PAN68" s="4"/>
      <c r="PAO68" s="4"/>
      <c r="PAP68" s="4"/>
      <c r="PAQ68" s="4"/>
      <c r="PAR68" s="4"/>
      <c r="PAS68" s="4"/>
      <c r="PAT68" s="4"/>
      <c r="PAU68" s="4"/>
      <c r="PAV68" s="4"/>
      <c r="PAW68" s="4"/>
      <c r="PAX68" s="4"/>
      <c r="PAY68" s="4"/>
      <c r="PAZ68" s="4"/>
      <c r="PBA68" s="4"/>
      <c r="PBB68" s="4"/>
      <c r="PBC68" s="4"/>
      <c r="PBD68" s="4"/>
      <c r="PBE68" s="4"/>
      <c r="PBF68" s="4"/>
      <c r="PBG68" s="4"/>
      <c r="PBH68" s="4"/>
      <c r="PBI68" s="4"/>
      <c r="PBJ68" s="4"/>
      <c r="PBK68" s="4"/>
      <c r="PBL68" s="4"/>
      <c r="PBM68" s="4"/>
      <c r="PBN68" s="4"/>
      <c r="PBO68" s="4"/>
      <c r="PBP68" s="4"/>
      <c r="PBQ68" s="4"/>
      <c r="PBR68" s="4"/>
      <c r="PBS68" s="4"/>
      <c r="PBT68" s="4"/>
      <c r="PBU68" s="4"/>
      <c r="PBV68" s="4"/>
      <c r="PBW68" s="4"/>
      <c r="PBX68" s="4"/>
      <c r="PBY68" s="4"/>
      <c r="PBZ68" s="4"/>
      <c r="PCA68" s="4"/>
      <c r="PCB68" s="4"/>
      <c r="PCC68" s="4"/>
      <c r="PCD68" s="4"/>
      <c r="PCE68" s="4"/>
      <c r="PCF68" s="4"/>
      <c r="PCG68" s="4"/>
      <c r="PCH68" s="4"/>
      <c r="PCI68" s="4"/>
      <c r="PCJ68" s="4"/>
      <c r="PCK68" s="4"/>
      <c r="PCL68" s="4"/>
      <c r="PCM68" s="4"/>
      <c r="PCN68" s="4"/>
      <c r="PCO68" s="4"/>
      <c r="PCP68" s="4"/>
      <c r="PCQ68" s="4"/>
      <c r="PCR68" s="4"/>
      <c r="PCS68" s="4"/>
      <c r="PCT68" s="4"/>
      <c r="PCU68" s="4"/>
      <c r="PCV68" s="4"/>
      <c r="PCW68" s="4"/>
      <c r="PCX68" s="4"/>
      <c r="PCY68" s="4"/>
      <c r="PCZ68" s="4"/>
      <c r="PDA68" s="4"/>
      <c r="PDB68" s="4"/>
      <c r="PDC68" s="4"/>
      <c r="PDD68" s="4"/>
      <c r="PDE68" s="4"/>
      <c r="PDF68" s="4"/>
      <c r="PDG68" s="4"/>
      <c r="PDH68" s="4"/>
      <c r="PDI68" s="4"/>
      <c r="PDJ68" s="4"/>
      <c r="PDK68" s="4"/>
      <c r="PDL68" s="4"/>
      <c r="PDM68" s="4"/>
      <c r="PDN68" s="4"/>
      <c r="PDO68" s="4"/>
      <c r="PDP68" s="4"/>
      <c r="PDQ68" s="4"/>
      <c r="PDR68" s="4"/>
      <c r="PDS68" s="4"/>
      <c r="PDT68" s="4"/>
      <c r="PDU68" s="4"/>
      <c r="PDV68" s="4"/>
      <c r="PDW68" s="4"/>
      <c r="PDX68" s="4"/>
      <c r="PDY68" s="4"/>
      <c r="PDZ68" s="4"/>
      <c r="PEA68" s="4"/>
      <c r="PEB68" s="4"/>
      <c r="PEC68" s="4"/>
      <c r="PED68" s="4"/>
      <c r="PEE68" s="4"/>
      <c r="PEF68" s="4"/>
      <c r="PEG68" s="4"/>
      <c r="PEH68" s="4"/>
      <c r="PEI68" s="4"/>
      <c r="PEJ68" s="4"/>
      <c r="PEK68" s="4"/>
      <c r="PEL68" s="4"/>
      <c r="PEM68" s="4"/>
      <c r="PEN68" s="4"/>
      <c r="PEO68" s="4"/>
      <c r="PEP68" s="4"/>
      <c r="PEQ68" s="4"/>
      <c r="PER68" s="4"/>
      <c r="PES68" s="4"/>
      <c r="PET68" s="4"/>
      <c r="PEU68" s="4"/>
      <c r="PEV68" s="4"/>
      <c r="PEW68" s="4"/>
      <c r="PEX68" s="4"/>
      <c r="PEY68" s="4"/>
      <c r="PEZ68" s="4"/>
      <c r="PFA68" s="4"/>
      <c r="PFB68" s="4"/>
      <c r="PFC68" s="4"/>
      <c r="PFD68" s="4"/>
      <c r="PFE68" s="4"/>
      <c r="PFF68" s="4"/>
      <c r="PFG68" s="4"/>
      <c r="PFH68" s="4"/>
      <c r="PFI68" s="4"/>
      <c r="PFJ68" s="4"/>
      <c r="PFK68" s="4"/>
      <c r="PFL68" s="4"/>
      <c r="PFM68" s="4"/>
      <c r="PFN68" s="4"/>
      <c r="PFO68" s="4"/>
      <c r="PFP68" s="4"/>
      <c r="PFQ68" s="4"/>
      <c r="PFR68" s="4"/>
      <c r="PFS68" s="4"/>
      <c r="PFT68" s="4"/>
      <c r="PFU68" s="4"/>
      <c r="PFV68" s="4"/>
      <c r="PFW68" s="4"/>
      <c r="PFX68" s="4"/>
      <c r="PFY68" s="4"/>
      <c r="PFZ68" s="4"/>
      <c r="PGA68" s="4"/>
      <c r="PGB68" s="4"/>
      <c r="PGC68" s="4"/>
      <c r="PGD68" s="4"/>
      <c r="PGE68" s="4"/>
      <c r="PGF68" s="4"/>
      <c r="PGG68" s="4"/>
      <c r="PGH68" s="4"/>
      <c r="PGI68" s="4"/>
      <c r="PGJ68" s="4"/>
      <c r="PGK68" s="4"/>
      <c r="PGL68" s="4"/>
      <c r="PGM68" s="4"/>
      <c r="PGN68" s="4"/>
      <c r="PGO68" s="4"/>
      <c r="PGP68" s="4"/>
      <c r="PGQ68" s="4"/>
      <c r="PGR68" s="4"/>
      <c r="PGS68" s="4"/>
      <c r="PGT68" s="4"/>
      <c r="PGU68" s="4"/>
      <c r="PGV68" s="4"/>
      <c r="PGW68" s="4"/>
      <c r="PGX68" s="4"/>
      <c r="PGY68" s="4"/>
      <c r="PGZ68" s="4"/>
      <c r="PHA68" s="4"/>
      <c r="PHB68" s="4"/>
      <c r="PHC68" s="4"/>
      <c r="PHD68" s="4"/>
      <c r="PHE68" s="4"/>
      <c r="PHF68" s="4"/>
      <c r="PHG68" s="4"/>
      <c r="PHH68" s="4"/>
      <c r="PHI68" s="4"/>
      <c r="PHJ68" s="4"/>
      <c r="PHK68" s="4"/>
      <c r="PHL68" s="4"/>
      <c r="PHM68" s="4"/>
      <c r="PHN68" s="4"/>
      <c r="PHO68" s="4"/>
      <c r="PHP68" s="4"/>
      <c r="PHQ68" s="4"/>
      <c r="PHR68" s="4"/>
      <c r="PHS68" s="4"/>
      <c r="PHT68" s="4"/>
      <c r="PHU68" s="4"/>
      <c r="PHV68" s="4"/>
      <c r="PHW68" s="4"/>
      <c r="PHX68" s="4"/>
      <c r="PHY68" s="4"/>
      <c r="PHZ68" s="4"/>
      <c r="PIA68" s="4"/>
      <c r="PIB68" s="4"/>
      <c r="PIC68" s="4"/>
      <c r="PID68" s="4"/>
      <c r="PIE68" s="4"/>
      <c r="PIF68" s="4"/>
      <c r="PIG68" s="4"/>
      <c r="PIH68" s="4"/>
      <c r="PII68" s="4"/>
      <c r="PIJ68" s="4"/>
      <c r="PIK68" s="4"/>
      <c r="PIL68" s="4"/>
      <c r="PIM68" s="4"/>
      <c r="PIN68" s="4"/>
      <c r="PIO68" s="4"/>
      <c r="PIP68" s="4"/>
      <c r="PIQ68" s="4"/>
      <c r="PIR68" s="4"/>
      <c r="PIS68" s="4"/>
      <c r="PIT68" s="4"/>
      <c r="PIU68" s="4"/>
      <c r="PIV68" s="4"/>
      <c r="PIW68" s="4"/>
      <c r="PIX68" s="4"/>
      <c r="PIY68" s="4"/>
      <c r="PIZ68" s="4"/>
      <c r="PJA68" s="4"/>
      <c r="PJB68" s="4"/>
      <c r="PJC68" s="4"/>
      <c r="PJD68" s="4"/>
      <c r="PJE68" s="4"/>
      <c r="PJF68" s="4"/>
      <c r="PJG68" s="4"/>
      <c r="PJH68" s="4"/>
      <c r="PJI68" s="4"/>
      <c r="PJJ68" s="4"/>
      <c r="PJK68" s="4"/>
      <c r="PJL68" s="4"/>
      <c r="PJM68" s="4"/>
      <c r="PJN68" s="4"/>
      <c r="PJO68" s="4"/>
      <c r="PJP68" s="4"/>
      <c r="PJQ68" s="4"/>
      <c r="PJR68" s="4"/>
      <c r="PJS68" s="4"/>
      <c r="PJT68" s="4"/>
      <c r="PJU68" s="4"/>
      <c r="PJV68" s="4"/>
      <c r="PJW68" s="4"/>
      <c r="PJX68" s="4"/>
      <c r="PJY68" s="4"/>
      <c r="PJZ68" s="4"/>
      <c r="PKA68" s="4"/>
      <c r="PKB68" s="4"/>
      <c r="PKC68" s="4"/>
      <c r="PKD68" s="4"/>
      <c r="PKE68" s="4"/>
      <c r="PKF68" s="4"/>
      <c r="PKG68" s="4"/>
      <c r="PKH68" s="4"/>
      <c r="PKI68" s="4"/>
      <c r="PKJ68" s="4"/>
      <c r="PKK68" s="4"/>
      <c r="PKL68" s="4"/>
      <c r="PKM68" s="4"/>
      <c r="PKN68" s="4"/>
      <c r="PKO68" s="4"/>
      <c r="PKP68" s="4"/>
      <c r="PKQ68" s="4"/>
      <c r="PKR68" s="4"/>
      <c r="PKS68" s="4"/>
      <c r="PKT68" s="4"/>
      <c r="PKU68" s="4"/>
      <c r="PKV68" s="4"/>
      <c r="PKW68" s="4"/>
      <c r="PKX68" s="4"/>
      <c r="PKY68" s="4"/>
      <c r="PKZ68" s="4"/>
      <c r="PLA68" s="4"/>
      <c r="PLB68" s="4"/>
      <c r="PLC68" s="4"/>
      <c r="PLD68" s="4"/>
      <c r="PLE68" s="4"/>
      <c r="PLF68" s="4"/>
      <c r="PLG68" s="4"/>
      <c r="PLH68" s="4"/>
      <c r="PLI68" s="4"/>
      <c r="PLJ68" s="4"/>
      <c r="PLK68" s="4"/>
      <c r="PLL68" s="4"/>
      <c r="PLM68" s="4"/>
      <c r="PLN68" s="4"/>
      <c r="PLO68" s="4"/>
      <c r="PLP68" s="4"/>
      <c r="PLQ68" s="4"/>
      <c r="PLR68" s="4"/>
      <c r="PLS68" s="4"/>
      <c r="PLT68" s="4"/>
      <c r="PLU68" s="4"/>
      <c r="PLV68" s="4"/>
      <c r="PLW68" s="4"/>
      <c r="PLX68" s="4"/>
      <c r="PLY68" s="4"/>
      <c r="PLZ68" s="4"/>
      <c r="PMA68" s="4"/>
      <c r="PMB68" s="4"/>
      <c r="PMC68" s="4"/>
      <c r="PMD68" s="4"/>
      <c r="PME68" s="4"/>
      <c r="PMF68" s="4"/>
      <c r="PMG68" s="4"/>
      <c r="PMH68" s="4"/>
      <c r="PMI68" s="4"/>
      <c r="PMJ68" s="4"/>
      <c r="PMK68" s="4"/>
      <c r="PML68" s="4"/>
      <c r="PMM68" s="4"/>
      <c r="PMN68" s="4"/>
      <c r="PMO68" s="4"/>
      <c r="PMP68" s="4"/>
      <c r="PMQ68" s="4"/>
      <c r="PMR68" s="4"/>
      <c r="PMS68" s="4"/>
      <c r="PMT68" s="4"/>
      <c r="PMU68" s="4"/>
      <c r="PMV68" s="4"/>
      <c r="PMW68" s="4"/>
      <c r="PMX68" s="4"/>
      <c r="PMY68" s="4"/>
      <c r="PMZ68" s="4"/>
      <c r="PNA68" s="4"/>
      <c r="PNB68" s="4"/>
      <c r="PNC68" s="4"/>
      <c r="PND68" s="4"/>
      <c r="PNE68" s="4"/>
      <c r="PNF68" s="4"/>
      <c r="PNG68" s="4"/>
      <c r="PNH68" s="4"/>
      <c r="PNI68" s="4"/>
      <c r="PNJ68" s="4"/>
      <c r="PNK68" s="4"/>
      <c r="PNL68" s="4"/>
      <c r="PNM68" s="4"/>
      <c r="PNN68" s="4"/>
      <c r="PNO68" s="4"/>
      <c r="PNP68" s="4"/>
      <c r="PNQ68" s="4"/>
      <c r="PNR68" s="4"/>
      <c r="PNS68" s="4"/>
      <c r="PNT68" s="4"/>
      <c r="PNU68" s="4"/>
      <c r="PNV68" s="4"/>
      <c r="PNW68" s="4"/>
      <c r="PNX68" s="4"/>
      <c r="PNY68" s="4"/>
      <c r="PNZ68" s="4"/>
      <c r="POA68" s="4"/>
      <c r="POB68" s="4"/>
      <c r="POC68" s="4"/>
      <c r="POD68" s="4"/>
      <c r="POE68" s="4"/>
      <c r="POF68" s="4"/>
      <c r="POG68" s="4"/>
      <c r="POH68" s="4"/>
      <c r="POI68" s="4"/>
      <c r="POJ68" s="4"/>
      <c r="POK68" s="4"/>
      <c r="POL68" s="4"/>
      <c r="POM68" s="4"/>
      <c r="PON68" s="4"/>
      <c r="POO68" s="4"/>
      <c r="POP68" s="4"/>
      <c r="POQ68" s="4"/>
      <c r="POR68" s="4"/>
      <c r="POS68" s="4"/>
      <c r="POT68" s="4"/>
      <c r="POU68" s="4"/>
      <c r="POV68" s="4"/>
      <c r="POW68" s="4"/>
      <c r="POX68" s="4"/>
      <c r="POY68" s="4"/>
      <c r="POZ68" s="4"/>
      <c r="PPA68" s="4"/>
      <c r="PPB68" s="4"/>
      <c r="PPC68" s="4"/>
      <c r="PPD68" s="4"/>
      <c r="PPE68" s="4"/>
      <c r="PPF68" s="4"/>
      <c r="PPG68" s="4"/>
      <c r="PPH68" s="4"/>
      <c r="PPI68" s="4"/>
      <c r="PPJ68" s="4"/>
      <c r="PPK68" s="4"/>
      <c r="PPL68" s="4"/>
      <c r="PPM68" s="4"/>
      <c r="PPN68" s="4"/>
      <c r="PPO68" s="4"/>
      <c r="PPP68" s="4"/>
      <c r="PPQ68" s="4"/>
      <c r="PPR68" s="4"/>
      <c r="PPS68" s="4"/>
      <c r="PPT68" s="4"/>
      <c r="PPU68" s="4"/>
      <c r="PPV68" s="4"/>
      <c r="PPW68" s="4"/>
      <c r="PPX68" s="4"/>
      <c r="PPY68" s="4"/>
      <c r="PPZ68" s="4"/>
      <c r="PQA68" s="4"/>
      <c r="PQB68" s="4"/>
      <c r="PQC68" s="4"/>
      <c r="PQD68" s="4"/>
      <c r="PQE68" s="4"/>
      <c r="PQF68" s="4"/>
      <c r="PQG68" s="4"/>
      <c r="PQH68" s="4"/>
      <c r="PQI68" s="4"/>
      <c r="PQJ68" s="4"/>
      <c r="PQK68" s="4"/>
      <c r="PQL68" s="4"/>
      <c r="PQM68" s="4"/>
      <c r="PQN68" s="4"/>
      <c r="PQO68" s="4"/>
      <c r="PQP68" s="4"/>
      <c r="PQQ68" s="4"/>
      <c r="PQR68" s="4"/>
      <c r="PQS68" s="4"/>
      <c r="PQT68" s="4"/>
      <c r="PQU68" s="4"/>
      <c r="PQV68" s="4"/>
      <c r="PQW68" s="4"/>
      <c r="PQX68" s="4"/>
      <c r="PQY68" s="4"/>
      <c r="PQZ68" s="4"/>
      <c r="PRA68" s="4"/>
      <c r="PRB68" s="4"/>
      <c r="PRC68" s="4"/>
      <c r="PRD68" s="4"/>
      <c r="PRE68" s="4"/>
      <c r="PRF68" s="4"/>
      <c r="PRG68" s="4"/>
      <c r="PRH68" s="4"/>
      <c r="PRI68" s="4"/>
      <c r="PRJ68" s="4"/>
      <c r="PRK68" s="4"/>
      <c r="PRL68" s="4"/>
      <c r="PRM68" s="4"/>
      <c r="PRN68" s="4"/>
      <c r="PRO68" s="4"/>
      <c r="PRP68" s="4"/>
      <c r="PRQ68" s="4"/>
      <c r="PRR68" s="4"/>
      <c r="PRS68" s="4"/>
      <c r="PRT68" s="4"/>
      <c r="PRU68" s="4"/>
      <c r="PRV68" s="4"/>
      <c r="PRW68" s="4"/>
      <c r="PRX68" s="4"/>
      <c r="PRY68" s="4"/>
      <c r="PRZ68" s="4"/>
      <c r="PSA68" s="4"/>
      <c r="PSB68" s="4"/>
      <c r="PSC68" s="4"/>
      <c r="PSD68" s="4"/>
      <c r="PSE68" s="4"/>
      <c r="PSF68" s="4"/>
      <c r="PSG68" s="4"/>
      <c r="PSH68" s="4"/>
      <c r="PSI68" s="4"/>
      <c r="PSJ68" s="4"/>
      <c r="PSK68" s="4"/>
      <c r="PSL68" s="4"/>
      <c r="PSM68" s="4"/>
      <c r="PSN68" s="4"/>
      <c r="PSO68" s="4"/>
      <c r="PSP68" s="4"/>
      <c r="PSQ68" s="4"/>
      <c r="PSR68" s="4"/>
      <c r="PSS68" s="4"/>
      <c r="PST68" s="4"/>
      <c r="PSU68" s="4"/>
      <c r="PSV68" s="4"/>
      <c r="PSW68" s="4"/>
      <c r="PSX68" s="4"/>
      <c r="PSY68" s="4"/>
      <c r="PSZ68" s="4"/>
      <c r="PTA68" s="4"/>
      <c r="PTB68" s="4"/>
      <c r="PTC68" s="4"/>
      <c r="PTD68" s="4"/>
      <c r="PTE68" s="4"/>
      <c r="PTF68" s="4"/>
      <c r="PTG68" s="4"/>
      <c r="PTH68" s="4"/>
      <c r="PTI68" s="4"/>
      <c r="PTJ68" s="4"/>
      <c r="PTK68" s="4"/>
      <c r="PTL68" s="4"/>
      <c r="PTM68" s="4"/>
      <c r="PTN68" s="4"/>
      <c r="PTO68" s="4"/>
      <c r="PTP68" s="4"/>
      <c r="PTQ68" s="4"/>
      <c r="PTR68" s="4"/>
      <c r="PTS68" s="4"/>
      <c r="PTT68" s="4"/>
      <c r="PTU68" s="4"/>
      <c r="PTV68" s="4"/>
      <c r="PTW68" s="4"/>
      <c r="PTX68" s="4"/>
      <c r="PTY68" s="4"/>
      <c r="PTZ68" s="4"/>
      <c r="PUA68" s="4"/>
      <c r="PUB68" s="4"/>
      <c r="PUC68" s="4"/>
      <c r="PUD68" s="4"/>
      <c r="PUE68" s="4"/>
      <c r="PUF68" s="4"/>
      <c r="PUG68" s="4"/>
      <c r="PUH68" s="4"/>
      <c r="PUI68" s="4"/>
      <c r="PUJ68" s="4"/>
      <c r="PUK68" s="4"/>
      <c r="PUL68" s="4"/>
      <c r="PUM68" s="4"/>
      <c r="PUN68" s="4"/>
      <c r="PUO68" s="4"/>
      <c r="PUP68" s="4"/>
      <c r="PUQ68" s="4"/>
      <c r="PUR68" s="4"/>
      <c r="PUS68" s="4"/>
      <c r="PUT68" s="4"/>
      <c r="PUU68" s="4"/>
      <c r="PUV68" s="4"/>
      <c r="PUW68" s="4"/>
      <c r="PUX68" s="4"/>
      <c r="PUY68" s="4"/>
      <c r="PUZ68" s="4"/>
      <c r="PVA68" s="4"/>
      <c r="PVB68" s="4"/>
      <c r="PVC68" s="4"/>
      <c r="PVD68" s="4"/>
      <c r="PVE68" s="4"/>
      <c r="PVF68" s="4"/>
      <c r="PVG68" s="4"/>
      <c r="PVH68" s="4"/>
      <c r="PVI68" s="4"/>
      <c r="PVJ68" s="4"/>
      <c r="PVK68" s="4"/>
      <c r="PVL68" s="4"/>
      <c r="PVM68" s="4"/>
      <c r="PVN68" s="4"/>
      <c r="PVO68" s="4"/>
      <c r="PVP68" s="4"/>
      <c r="PVQ68" s="4"/>
      <c r="PVR68" s="4"/>
      <c r="PVS68" s="4"/>
      <c r="PVT68" s="4"/>
      <c r="PVU68" s="4"/>
      <c r="PVV68" s="4"/>
      <c r="PVW68" s="4"/>
      <c r="PVX68" s="4"/>
      <c r="PVY68" s="4"/>
      <c r="PVZ68" s="4"/>
      <c r="PWA68" s="4"/>
      <c r="PWB68" s="4"/>
      <c r="PWC68" s="4"/>
      <c r="PWD68" s="4"/>
      <c r="PWE68" s="4"/>
      <c r="PWF68" s="4"/>
      <c r="PWG68" s="4"/>
      <c r="PWH68" s="4"/>
      <c r="PWI68" s="4"/>
      <c r="PWJ68" s="4"/>
      <c r="PWK68" s="4"/>
      <c r="PWL68" s="4"/>
      <c r="PWM68" s="4"/>
      <c r="PWN68" s="4"/>
      <c r="PWO68" s="4"/>
      <c r="PWP68" s="4"/>
      <c r="PWQ68" s="4"/>
      <c r="PWR68" s="4"/>
      <c r="PWS68" s="4"/>
      <c r="PWT68" s="4"/>
      <c r="PWU68" s="4"/>
      <c r="PWV68" s="4"/>
      <c r="PWW68" s="4"/>
      <c r="PWX68" s="4"/>
      <c r="PWY68" s="4"/>
      <c r="PWZ68" s="4"/>
      <c r="PXA68" s="4"/>
      <c r="PXB68" s="4"/>
      <c r="PXC68" s="4"/>
      <c r="PXD68" s="4"/>
      <c r="PXE68" s="4"/>
      <c r="PXF68" s="4"/>
      <c r="PXG68" s="4"/>
      <c r="PXH68" s="4"/>
      <c r="PXI68" s="4"/>
      <c r="PXJ68" s="4"/>
      <c r="PXK68" s="4"/>
      <c r="PXL68" s="4"/>
      <c r="PXM68" s="4"/>
      <c r="PXN68" s="4"/>
      <c r="PXO68" s="4"/>
      <c r="PXP68" s="4"/>
      <c r="PXQ68" s="4"/>
      <c r="PXR68" s="4"/>
      <c r="PXS68" s="4"/>
      <c r="PXT68" s="4"/>
      <c r="PXU68" s="4"/>
      <c r="PXV68" s="4"/>
      <c r="PXW68" s="4"/>
      <c r="PXX68" s="4"/>
      <c r="PXY68" s="4"/>
      <c r="PXZ68" s="4"/>
      <c r="PYA68" s="4"/>
      <c r="PYB68" s="4"/>
      <c r="PYC68" s="4"/>
      <c r="PYD68" s="4"/>
      <c r="PYE68" s="4"/>
      <c r="PYF68" s="4"/>
      <c r="PYG68" s="4"/>
      <c r="PYH68" s="4"/>
      <c r="PYI68" s="4"/>
      <c r="PYJ68" s="4"/>
      <c r="PYK68" s="4"/>
      <c r="PYL68" s="4"/>
      <c r="PYM68" s="4"/>
      <c r="PYN68" s="4"/>
      <c r="PYO68" s="4"/>
      <c r="PYP68" s="4"/>
      <c r="PYQ68" s="4"/>
      <c r="PYR68" s="4"/>
      <c r="PYS68" s="4"/>
      <c r="PYT68" s="4"/>
      <c r="PYU68" s="4"/>
      <c r="PYV68" s="4"/>
      <c r="PYW68" s="4"/>
      <c r="PYX68" s="4"/>
      <c r="PYY68" s="4"/>
      <c r="PYZ68" s="4"/>
      <c r="PZA68" s="4"/>
      <c r="PZB68" s="4"/>
      <c r="PZC68" s="4"/>
      <c r="PZD68" s="4"/>
      <c r="PZE68" s="4"/>
      <c r="PZF68" s="4"/>
      <c r="PZG68" s="4"/>
      <c r="PZH68" s="4"/>
      <c r="PZI68" s="4"/>
      <c r="PZJ68" s="4"/>
      <c r="PZK68" s="4"/>
      <c r="PZL68" s="4"/>
      <c r="PZM68" s="4"/>
      <c r="PZN68" s="4"/>
      <c r="PZO68" s="4"/>
      <c r="PZP68" s="4"/>
      <c r="PZQ68" s="4"/>
      <c r="PZR68" s="4"/>
      <c r="PZS68" s="4"/>
      <c r="PZT68" s="4"/>
      <c r="PZU68" s="4"/>
      <c r="PZV68" s="4"/>
      <c r="PZW68" s="4"/>
      <c r="PZX68" s="4"/>
      <c r="PZY68" s="4"/>
      <c r="PZZ68" s="4"/>
      <c r="QAA68" s="4"/>
      <c r="QAB68" s="4"/>
      <c r="QAC68" s="4"/>
      <c r="QAD68" s="4"/>
      <c r="QAE68" s="4"/>
      <c r="QAF68" s="4"/>
      <c r="QAG68" s="4"/>
      <c r="QAH68" s="4"/>
      <c r="QAI68" s="4"/>
      <c r="QAJ68" s="4"/>
      <c r="QAK68" s="4"/>
      <c r="QAL68" s="4"/>
      <c r="QAM68" s="4"/>
      <c r="QAN68" s="4"/>
      <c r="QAO68" s="4"/>
      <c r="QAP68" s="4"/>
      <c r="QAQ68" s="4"/>
      <c r="QAR68" s="4"/>
      <c r="QAS68" s="4"/>
      <c r="QAT68" s="4"/>
      <c r="QAU68" s="4"/>
      <c r="QAV68" s="4"/>
      <c r="QAW68" s="4"/>
      <c r="QAX68" s="4"/>
      <c r="QAY68" s="4"/>
      <c r="QAZ68" s="4"/>
      <c r="QBA68" s="4"/>
      <c r="QBB68" s="4"/>
      <c r="QBC68" s="4"/>
      <c r="QBD68" s="4"/>
      <c r="QBE68" s="4"/>
      <c r="QBF68" s="4"/>
      <c r="QBG68" s="4"/>
      <c r="QBH68" s="4"/>
      <c r="QBI68" s="4"/>
      <c r="QBJ68" s="4"/>
      <c r="QBK68" s="4"/>
      <c r="QBL68" s="4"/>
      <c r="QBM68" s="4"/>
      <c r="QBN68" s="4"/>
      <c r="QBO68" s="4"/>
      <c r="QBP68" s="4"/>
      <c r="QBQ68" s="4"/>
      <c r="QBR68" s="4"/>
      <c r="QBS68" s="4"/>
      <c r="QBT68" s="4"/>
      <c r="QBU68" s="4"/>
      <c r="QBV68" s="4"/>
      <c r="QBW68" s="4"/>
      <c r="QBX68" s="4"/>
      <c r="QBY68" s="4"/>
      <c r="QBZ68" s="4"/>
      <c r="QCA68" s="4"/>
      <c r="QCB68" s="4"/>
      <c r="QCC68" s="4"/>
      <c r="QCD68" s="4"/>
      <c r="QCE68" s="4"/>
      <c r="QCF68" s="4"/>
      <c r="QCG68" s="4"/>
      <c r="QCH68" s="4"/>
      <c r="QCI68" s="4"/>
      <c r="QCJ68" s="4"/>
      <c r="QCK68" s="4"/>
      <c r="QCL68" s="4"/>
      <c r="QCM68" s="4"/>
      <c r="QCN68" s="4"/>
      <c r="QCO68" s="4"/>
      <c r="QCP68" s="4"/>
      <c r="QCQ68" s="4"/>
      <c r="QCR68" s="4"/>
      <c r="QCS68" s="4"/>
      <c r="QCT68" s="4"/>
      <c r="QCU68" s="4"/>
      <c r="QCV68" s="4"/>
      <c r="QCW68" s="4"/>
      <c r="QCX68" s="4"/>
      <c r="QCY68" s="4"/>
      <c r="QCZ68" s="4"/>
      <c r="QDA68" s="4"/>
      <c r="QDB68" s="4"/>
      <c r="QDC68" s="4"/>
      <c r="QDD68" s="4"/>
      <c r="QDE68" s="4"/>
      <c r="QDF68" s="4"/>
      <c r="QDG68" s="4"/>
      <c r="QDH68" s="4"/>
      <c r="QDI68" s="4"/>
      <c r="QDJ68" s="4"/>
      <c r="QDK68" s="4"/>
      <c r="QDL68" s="4"/>
      <c r="QDM68" s="4"/>
      <c r="QDN68" s="4"/>
      <c r="QDO68" s="4"/>
      <c r="QDP68" s="4"/>
      <c r="QDQ68" s="4"/>
      <c r="QDR68" s="4"/>
      <c r="QDS68" s="4"/>
      <c r="QDT68" s="4"/>
      <c r="QDU68" s="4"/>
      <c r="QDV68" s="4"/>
      <c r="QDW68" s="4"/>
      <c r="QDX68" s="4"/>
      <c r="QDY68" s="4"/>
      <c r="QDZ68" s="4"/>
      <c r="QEA68" s="4"/>
      <c r="QEB68" s="4"/>
      <c r="QEC68" s="4"/>
      <c r="QED68" s="4"/>
      <c r="QEE68" s="4"/>
      <c r="QEF68" s="4"/>
      <c r="QEG68" s="4"/>
      <c r="QEH68" s="4"/>
      <c r="QEI68" s="4"/>
      <c r="QEJ68" s="4"/>
      <c r="QEK68" s="4"/>
      <c r="QEL68" s="4"/>
      <c r="QEM68" s="4"/>
      <c r="QEN68" s="4"/>
      <c r="QEO68" s="4"/>
      <c r="QEP68" s="4"/>
      <c r="QEQ68" s="4"/>
      <c r="QER68" s="4"/>
      <c r="QES68" s="4"/>
      <c r="QET68" s="4"/>
      <c r="QEU68" s="4"/>
      <c r="QEV68" s="4"/>
      <c r="QEW68" s="4"/>
      <c r="QEX68" s="4"/>
      <c r="QEY68" s="4"/>
      <c r="QEZ68" s="4"/>
      <c r="QFA68" s="4"/>
      <c r="QFB68" s="4"/>
      <c r="QFC68" s="4"/>
      <c r="QFD68" s="4"/>
      <c r="QFE68" s="4"/>
      <c r="QFF68" s="4"/>
      <c r="QFG68" s="4"/>
      <c r="QFH68" s="4"/>
      <c r="QFI68" s="4"/>
      <c r="QFJ68" s="4"/>
      <c r="QFK68" s="4"/>
      <c r="QFL68" s="4"/>
      <c r="QFM68" s="4"/>
      <c r="QFN68" s="4"/>
      <c r="QFO68" s="4"/>
      <c r="QFP68" s="4"/>
      <c r="QFQ68" s="4"/>
      <c r="QFR68" s="4"/>
      <c r="QFS68" s="4"/>
      <c r="QFT68" s="4"/>
      <c r="QFU68" s="4"/>
      <c r="QFV68" s="4"/>
      <c r="QFW68" s="4"/>
      <c r="QFX68" s="4"/>
      <c r="QFY68" s="4"/>
      <c r="QFZ68" s="4"/>
      <c r="QGA68" s="4"/>
      <c r="QGB68" s="4"/>
      <c r="QGC68" s="4"/>
      <c r="QGD68" s="4"/>
      <c r="QGE68" s="4"/>
      <c r="QGF68" s="4"/>
      <c r="QGG68" s="4"/>
      <c r="QGH68" s="4"/>
      <c r="QGI68" s="4"/>
      <c r="QGJ68" s="4"/>
      <c r="QGK68" s="4"/>
      <c r="QGL68" s="4"/>
      <c r="QGM68" s="4"/>
      <c r="QGN68" s="4"/>
      <c r="QGO68" s="4"/>
      <c r="QGP68" s="4"/>
      <c r="QGQ68" s="4"/>
      <c r="QGR68" s="4"/>
      <c r="QGS68" s="4"/>
      <c r="QGT68" s="4"/>
      <c r="QGU68" s="4"/>
      <c r="QGV68" s="4"/>
      <c r="QGW68" s="4"/>
      <c r="QGX68" s="4"/>
      <c r="QGY68" s="4"/>
      <c r="QGZ68" s="4"/>
      <c r="QHA68" s="4"/>
      <c r="QHB68" s="4"/>
      <c r="QHC68" s="4"/>
      <c r="QHD68" s="4"/>
      <c r="QHE68" s="4"/>
      <c r="QHF68" s="4"/>
      <c r="QHG68" s="4"/>
      <c r="QHH68" s="4"/>
      <c r="QHI68" s="4"/>
      <c r="QHJ68" s="4"/>
      <c r="QHK68" s="4"/>
      <c r="QHL68" s="4"/>
      <c r="QHM68" s="4"/>
      <c r="QHN68" s="4"/>
      <c r="QHO68" s="4"/>
      <c r="QHP68" s="4"/>
      <c r="QHQ68" s="4"/>
      <c r="QHR68" s="4"/>
      <c r="QHS68" s="4"/>
      <c r="QHT68" s="4"/>
      <c r="QHU68" s="4"/>
      <c r="QHV68" s="4"/>
      <c r="QHW68" s="4"/>
      <c r="QHX68" s="4"/>
      <c r="QHY68" s="4"/>
      <c r="QHZ68" s="4"/>
      <c r="QIA68" s="4"/>
      <c r="QIB68" s="4"/>
      <c r="QIC68" s="4"/>
      <c r="QID68" s="4"/>
      <c r="QIE68" s="4"/>
      <c r="QIF68" s="4"/>
      <c r="QIG68" s="4"/>
      <c r="QIH68" s="4"/>
      <c r="QII68" s="4"/>
      <c r="QIJ68" s="4"/>
      <c r="QIK68" s="4"/>
      <c r="QIL68" s="4"/>
      <c r="QIM68" s="4"/>
      <c r="QIN68" s="4"/>
      <c r="QIO68" s="4"/>
      <c r="QIP68" s="4"/>
      <c r="QIQ68" s="4"/>
      <c r="QIR68" s="4"/>
      <c r="QIS68" s="4"/>
      <c r="QIT68" s="4"/>
      <c r="QIU68" s="4"/>
      <c r="QIV68" s="4"/>
      <c r="QIW68" s="4"/>
      <c r="QIX68" s="4"/>
      <c r="QIY68" s="4"/>
      <c r="QIZ68" s="4"/>
      <c r="QJA68" s="4"/>
      <c r="QJB68" s="4"/>
      <c r="QJC68" s="4"/>
      <c r="QJD68" s="4"/>
      <c r="QJE68" s="4"/>
      <c r="QJF68" s="4"/>
      <c r="QJG68" s="4"/>
      <c r="QJH68" s="4"/>
      <c r="QJI68" s="4"/>
      <c r="QJJ68" s="4"/>
      <c r="QJK68" s="4"/>
      <c r="QJL68" s="4"/>
      <c r="QJM68" s="4"/>
      <c r="QJN68" s="4"/>
      <c r="QJO68" s="4"/>
      <c r="QJP68" s="4"/>
      <c r="QJQ68" s="4"/>
      <c r="QJR68" s="4"/>
      <c r="QJS68" s="4"/>
      <c r="QJT68" s="4"/>
      <c r="QJU68" s="4"/>
      <c r="QJV68" s="4"/>
      <c r="QJW68" s="4"/>
      <c r="QJX68" s="4"/>
      <c r="QJY68" s="4"/>
      <c r="QJZ68" s="4"/>
      <c r="QKA68" s="4"/>
      <c r="QKB68" s="4"/>
      <c r="QKC68" s="4"/>
      <c r="QKD68" s="4"/>
      <c r="QKE68" s="4"/>
      <c r="QKF68" s="4"/>
      <c r="QKG68" s="4"/>
      <c r="QKH68" s="4"/>
      <c r="QKI68" s="4"/>
      <c r="QKJ68" s="4"/>
      <c r="QKK68" s="4"/>
      <c r="QKL68" s="4"/>
      <c r="QKM68" s="4"/>
      <c r="QKN68" s="4"/>
      <c r="QKO68" s="4"/>
      <c r="QKP68" s="4"/>
      <c r="QKQ68" s="4"/>
      <c r="QKR68" s="4"/>
      <c r="QKS68" s="4"/>
      <c r="QKT68" s="4"/>
      <c r="QKU68" s="4"/>
      <c r="QKV68" s="4"/>
      <c r="QKW68" s="4"/>
      <c r="QKX68" s="4"/>
      <c r="QKY68" s="4"/>
      <c r="QKZ68" s="4"/>
      <c r="QLA68" s="4"/>
      <c r="QLB68" s="4"/>
      <c r="QLC68" s="4"/>
      <c r="QLD68" s="4"/>
      <c r="QLE68" s="4"/>
      <c r="QLF68" s="4"/>
      <c r="QLG68" s="4"/>
      <c r="QLH68" s="4"/>
      <c r="QLI68" s="4"/>
      <c r="QLJ68" s="4"/>
      <c r="QLK68" s="4"/>
      <c r="QLL68" s="4"/>
      <c r="QLM68" s="4"/>
      <c r="QLN68" s="4"/>
      <c r="QLO68" s="4"/>
      <c r="QLP68" s="4"/>
      <c r="QLQ68" s="4"/>
      <c r="QLR68" s="4"/>
      <c r="QLS68" s="4"/>
      <c r="QLT68" s="4"/>
      <c r="QLU68" s="4"/>
      <c r="QLV68" s="4"/>
      <c r="QLW68" s="4"/>
      <c r="QLX68" s="4"/>
      <c r="QLY68" s="4"/>
      <c r="QLZ68" s="4"/>
      <c r="QMA68" s="4"/>
      <c r="QMB68" s="4"/>
      <c r="QMC68" s="4"/>
      <c r="QMD68" s="4"/>
      <c r="QME68" s="4"/>
      <c r="QMF68" s="4"/>
      <c r="QMG68" s="4"/>
      <c r="QMH68" s="4"/>
      <c r="QMI68" s="4"/>
      <c r="QMJ68" s="4"/>
      <c r="QMK68" s="4"/>
      <c r="QML68" s="4"/>
      <c r="QMM68" s="4"/>
      <c r="QMN68" s="4"/>
      <c r="QMO68" s="4"/>
      <c r="QMP68" s="4"/>
      <c r="QMQ68" s="4"/>
      <c r="QMR68" s="4"/>
      <c r="QMS68" s="4"/>
      <c r="QMT68" s="4"/>
      <c r="QMU68" s="4"/>
      <c r="QMV68" s="4"/>
      <c r="QMW68" s="4"/>
      <c r="QMX68" s="4"/>
      <c r="QMY68" s="4"/>
      <c r="QMZ68" s="4"/>
      <c r="QNA68" s="4"/>
      <c r="QNB68" s="4"/>
      <c r="QNC68" s="4"/>
      <c r="QND68" s="4"/>
      <c r="QNE68" s="4"/>
      <c r="QNF68" s="4"/>
      <c r="QNG68" s="4"/>
      <c r="QNH68" s="4"/>
      <c r="QNI68" s="4"/>
      <c r="QNJ68" s="4"/>
      <c r="QNK68" s="4"/>
      <c r="QNL68" s="4"/>
      <c r="QNM68" s="4"/>
      <c r="QNN68" s="4"/>
      <c r="QNO68" s="4"/>
      <c r="QNP68" s="4"/>
      <c r="QNQ68" s="4"/>
      <c r="QNR68" s="4"/>
      <c r="QNS68" s="4"/>
      <c r="QNT68" s="4"/>
      <c r="QNU68" s="4"/>
      <c r="QNV68" s="4"/>
      <c r="QNW68" s="4"/>
      <c r="QNX68" s="4"/>
      <c r="QNY68" s="4"/>
      <c r="QNZ68" s="4"/>
      <c r="QOA68" s="4"/>
      <c r="QOB68" s="4"/>
      <c r="QOC68" s="4"/>
      <c r="QOD68" s="4"/>
      <c r="QOE68" s="4"/>
      <c r="QOF68" s="4"/>
      <c r="QOG68" s="4"/>
      <c r="QOH68" s="4"/>
      <c r="QOI68" s="4"/>
      <c r="QOJ68" s="4"/>
      <c r="QOK68" s="4"/>
      <c r="QOL68" s="4"/>
      <c r="QOM68" s="4"/>
      <c r="QON68" s="4"/>
      <c r="QOO68" s="4"/>
      <c r="QOP68" s="4"/>
      <c r="QOQ68" s="4"/>
      <c r="QOR68" s="4"/>
      <c r="QOS68" s="4"/>
      <c r="QOT68" s="4"/>
      <c r="QOU68" s="4"/>
      <c r="QOV68" s="4"/>
      <c r="QOW68" s="4"/>
      <c r="QOX68" s="4"/>
      <c r="QOY68" s="4"/>
      <c r="QOZ68" s="4"/>
      <c r="QPA68" s="4"/>
      <c r="QPB68" s="4"/>
      <c r="QPC68" s="4"/>
      <c r="QPD68" s="4"/>
      <c r="QPE68" s="4"/>
      <c r="QPF68" s="4"/>
      <c r="QPG68" s="4"/>
      <c r="QPH68" s="4"/>
      <c r="QPI68" s="4"/>
      <c r="QPJ68" s="4"/>
      <c r="QPK68" s="4"/>
      <c r="QPL68" s="4"/>
      <c r="QPM68" s="4"/>
      <c r="QPN68" s="4"/>
      <c r="QPO68" s="4"/>
      <c r="QPP68" s="4"/>
      <c r="QPQ68" s="4"/>
      <c r="QPR68" s="4"/>
      <c r="QPS68" s="4"/>
      <c r="QPT68" s="4"/>
      <c r="QPU68" s="4"/>
      <c r="QPV68" s="4"/>
      <c r="QPW68" s="4"/>
      <c r="QPX68" s="4"/>
      <c r="QPY68" s="4"/>
      <c r="QPZ68" s="4"/>
      <c r="QQA68" s="4"/>
      <c r="QQB68" s="4"/>
      <c r="QQC68" s="4"/>
      <c r="QQD68" s="4"/>
      <c r="QQE68" s="4"/>
      <c r="QQF68" s="4"/>
      <c r="QQG68" s="4"/>
      <c r="QQH68" s="4"/>
      <c r="QQI68" s="4"/>
      <c r="QQJ68" s="4"/>
      <c r="QQK68" s="4"/>
      <c r="QQL68" s="4"/>
      <c r="QQM68" s="4"/>
      <c r="QQN68" s="4"/>
      <c r="QQO68" s="4"/>
      <c r="QQP68" s="4"/>
      <c r="QQQ68" s="4"/>
      <c r="QQR68" s="4"/>
      <c r="QQS68" s="4"/>
      <c r="QQT68" s="4"/>
      <c r="QQU68" s="4"/>
      <c r="QQV68" s="4"/>
      <c r="QQW68" s="4"/>
      <c r="QQX68" s="4"/>
      <c r="QQY68" s="4"/>
      <c r="QQZ68" s="4"/>
      <c r="QRA68" s="4"/>
      <c r="QRB68" s="4"/>
      <c r="QRC68" s="4"/>
      <c r="QRD68" s="4"/>
      <c r="QRE68" s="4"/>
      <c r="QRF68" s="4"/>
      <c r="QRG68" s="4"/>
      <c r="QRH68" s="4"/>
      <c r="QRI68" s="4"/>
      <c r="QRJ68" s="4"/>
      <c r="QRK68" s="4"/>
      <c r="QRL68" s="4"/>
      <c r="QRM68" s="4"/>
      <c r="QRN68" s="4"/>
      <c r="QRO68" s="4"/>
      <c r="QRP68" s="4"/>
      <c r="QRQ68" s="4"/>
      <c r="QRR68" s="4"/>
      <c r="QRS68" s="4"/>
      <c r="QRT68" s="4"/>
      <c r="QRU68" s="4"/>
      <c r="QRV68" s="4"/>
      <c r="QRW68" s="4"/>
      <c r="QRX68" s="4"/>
      <c r="QRY68" s="4"/>
      <c r="QRZ68" s="4"/>
      <c r="QSA68" s="4"/>
      <c r="QSB68" s="4"/>
      <c r="QSC68" s="4"/>
      <c r="QSD68" s="4"/>
      <c r="QSE68" s="4"/>
      <c r="QSF68" s="4"/>
      <c r="QSG68" s="4"/>
      <c r="QSH68" s="4"/>
      <c r="QSI68" s="4"/>
      <c r="QSJ68" s="4"/>
      <c r="QSK68" s="4"/>
      <c r="QSL68" s="4"/>
      <c r="QSM68" s="4"/>
      <c r="QSN68" s="4"/>
      <c r="QSO68" s="4"/>
      <c r="QSP68" s="4"/>
      <c r="QSQ68" s="4"/>
      <c r="QSR68" s="4"/>
      <c r="QSS68" s="4"/>
      <c r="QST68" s="4"/>
      <c r="QSU68" s="4"/>
      <c r="QSV68" s="4"/>
      <c r="QSW68" s="4"/>
      <c r="QSX68" s="4"/>
      <c r="QSY68" s="4"/>
      <c r="QSZ68" s="4"/>
      <c r="QTA68" s="4"/>
      <c r="QTB68" s="4"/>
      <c r="QTC68" s="4"/>
      <c r="QTD68" s="4"/>
      <c r="QTE68" s="4"/>
      <c r="QTF68" s="4"/>
      <c r="QTG68" s="4"/>
      <c r="QTH68" s="4"/>
      <c r="QTI68" s="4"/>
      <c r="QTJ68" s="4"/>
      <c r="QTK68" s="4"/>
      <c r="QTL68" s="4"/>
      <c r="QTM68" s="4"/>
      <c r="QTN68" s="4"/>
      <c r="QTO68" s="4"/>
      <c r="QTP68" s="4"/>
      <c r="QTQ68" s="4"/>
      <c r="QTR68" s="4"/>
      <c r="QTS68" s="4"/>
      <c r="QTT68" s="4"/>
      <c r="QTU68" s="4"/>
      <c r="QTV68" s="4"/>
      <c r="QTW68" s="4"/>
      <c r="QTX68" s="4"/>
      <c r="QTY68" s="4"/>
      <c r="QTZ68" s="4"/>
      <c r="QUA68" s="4"/>
      <c r="QUB68" s="4"/>
      <c r="QUC68" s="4"/>
      <c r="QUD68" s="4"/>
      <c r="QUE68" s="4"/>
      <c r="QUF68" s="4"/>
      <c r="QUG68" s="4"/>
      <c r="QUH68" s="4"/>
      <c r="QUI68" s="4"/>
      <c r="QUJ68" s="4"/>
      <c r="QUK68" s="4"/>
      <c r="QUL68" s="4"/>
      <c r="QUM68" s="4"/>
      <c r="QUN68" s="4"/>
      <c r="QUO68" s="4"/>
      <c r="QUP68" s="4"/>
      <c r="QUQ68" s="4"/>
      <c r="QUR68" s="4"/>
      <c r="QUS68" s="4"/>
      <c r="QUT68" s="4"/>
      <c r="QUU68" s="4"/>
      <c r="QUV68" s="4"/>
      <c r="QUW68" s="4"/>
      <c r="QUX68" s="4"/>
      <c r="QUY68" s="4"/>
      <c r="QUZ68" s="4"/>
      <c r="QVA68" s="4"/>
      <c r="QVB68" s="4"/>
      <c r="QVC68" s="4"/>
      <c r="QVD68" s="4"/>
      <c r="QVE68" s="4"/>
      <c r="QVF68" s="4"/>
      <c r="QVG68" s="4"/>
      <c r="QVH68" s="4"/>
      <c r="QVI68" s="4"/>
      <c r="QVJ68" s="4"/>
      <c r="QVK68" s="4"/>
      <c r="QVL68" s="4"/>
      <c r="QVM68" s="4"/>
      <c r="QVN68" s="4"/>
      <c r="QVO68" s="4"/>
      <c r="QVP68" s="4"/>
      <c r="QVQ68" s="4"/>
      <c r="QVR68" s="4"/>
      <c r="QVS68" s="4"/>
      <c r="QVT68" s="4"/>
      <c r="QVU68" s="4"/>
      <c r="QVV68" s="4"/>
      <c r="QVW68" s="4"/>
      <c r="QVX68" s="4"/>
      <c r="QVY68" s="4"/>
      <c r="QVZ68" s="4"/>
      <c r="QWA68" s="4"/>
      <c r="QWB68" s="4"/>
      <c r="QWC68" s="4"/>
      <c r="QWD68" s="4"/>
      <c r="QWE68" s="4"/>
      <c r="QWF68" s="4"/>
      <c r="QWG68" s="4"/>
      <c r="QWH68" s="4"/>
      <c r="QWI68" s="4"/>
      <c r="QWJ68" s="4"/>
      <c r="QWK68" s="4"/>
      <c r="QWL68" s="4"/>
      <c r="QWM68" s="4"/>
      <c r="QWN68" s="4"/>
      <c r="QWO68" s="4"/>
      <c r="QWP68" s="4"/>
      <c r="QWQ68" s="4"/>
      <c r="QWR68" s="4"/>
      <c r="QWS68" s="4"/>
      <c r="QWT68" s="4"/>
      <c r="QWU68" s="4"/>
      <c r="QWV68" s="4"/>
      <c r="QWW68" s="4"/>
      <c r="QWX68" s="4"/>
      <c r="QWY68" s="4"/>
      <c r="QWZ68" s="4"/>
      <c r="QXA68" s="4"/>
      <c r="QXB68" s="4"/>
      <c r="QXC68" s="4"/>
      <c r="QXD68" s="4"/>
      <c r="QXE68" s="4"/>
      <c r="QXF68" s="4"/>
      <c r="QXG68" s="4"/>
      <c r="QXH68" s="4"/>
      <c r="QXI68" s="4"/>
      <c r="QXJ68" s="4"/>
      <c r="QXK68" s="4"/>
      <c r="QXL68" s="4"/>
      <c r="QXM68" s="4"/>
      <c r="QXN68" s="4"/>
      <c r="QXO68" s="4"/>
      <c r="QXP68" s="4"/>
      <c r="QXQ68" s="4"/>
      <c r="QXR68" s="4"/>
      <c r="QXS68" s="4"/>
      <c r="QXT68" s="4"/>
      <c r="QXU68" s="4"/>
      <c r="QXV68" s="4"/>
      <c r="QXW68" s="4"/>
      <c r="QXX68" s="4"/>
      <c r="QXY68" s="4"/>
      <c r="QXZ68" s="4"/>
      <c r="QYA68" s="4"/>
      <c r="QYB68" s="4"/>
      <c r="QYC68" s="4"/>
      <c r="QYD68" s="4"/>
      <c r="QYE68" s="4"/>
      <c r="QYF68" s="4"/>
      <c r="QYG68" s="4"/>
      <c r="QYH68" s="4"/>
      <c r="QYI68" s="4"/>
      <c r="QYJ68" s="4"/>
      <c r="QYK68" s="4"/>
      <c r="QYL68" s="4"/>
      <c r="QYM68" s="4"/>
      <c r="QYN68" s="4"/>
      <c r="QYO68" s="4"/>
      <c r="QYP68" s="4"/>
      <c r="QYQ68" s="4"/>
      <c r="QYR68" s="4"/>
      <c r="QYS68" s="4"/>
      <c r="QYT68" s="4"/>
      <c r="QYU68" s="4"/>
      <c r="QYV68" s="4"/>
      <c r="QYW68" s="4"/>
      <c r="QYX68" s="4"/>
      <c r="QYY68" s="4"/>
      <c r="QYZ68" s="4"/>
      <c r="QZA68" s="4"/>
      <c r="QZB68" s="4"/>
      <c r="QZC68" s="4"/>
      <c r="QZD68" s="4"/>
      <c r="QZE68" s="4"/>
      <c r="QZF68" s="4"/>
      <c r="QZG68" s="4"/>
      <c r="QZH68" s="4"/>
      <c r="QZI68" s="4"/>
      <c r="QZJ68" s="4"/>
      <c r="QZK68" s="4"/>
      <c r="QZL68" s="4"/>
      <c r="QZM68" s="4"/>
      <c r="QZN68" s="4"/>
      <c r="QZO68" s="4"/>
      <c r="QZP68" s="4"/>
      <c r="QZQ68" s="4"/>
      <c r="QZR68" s="4"/>
      <c r="QZS68" s="4"/>
      <c r="QZT68" s="4"/>
      <c r="QZU68" s="4"/>
      <c r="QZV68" s="4"/>
      <c r="QZW68" s="4"/>
      <c r="QZX68" s="4"/>
      <c r="QZY68" s="4"/>
      <c r="QZZ68" s="4"/>
      <c r="RAA68" s="4"/>
      <c r="RAB68" s="4"/>
      <c r="RAC68" s="4"/>
      <c r="RAD68" s="4"/>
      <c r="RAE68" s="4"/>
      <c r="RAF68" s="4"/>
      <c r="RAG68" s="4"/>
      <c r="RAH68" s="4"/>
      <c r="RAI68" s="4"/>
      <c r="RAJ68" s="4"/>
      <c r="RAK68" s="4"/>
      <c r="RAL68" s="4"/>
      <c r="RAM68" s="4"/>
      <c r="RAN68" s="4"/>
      <c r="RAO68" s="4"/>
      <c r="RAP68" s="4"/>
      <c r="RAQ68" s="4"/>
      <c r="RAR68" s="4"/>
      <c r="RAS68" s="4"/>
      <c r="RAT68" s="4"/>
      <c r="RAU68" s="4"/>
      <c r="RAV68" s="4"/>
      <c r="RAW68" s="4"/>
      <c r="RAX68" s="4"/>
      <c r="RAY68" s="4"/>
      <c r="RAZ68" s="4"/>
      <c r="RBA68" s="4"/>
      <c r="RBB68" s="4"/>
      <c r="RBC68" s="4"/>
      <c r="RBD68" s="4"/>
      <c r="RBE68" s="4"/>
      <c r="RBF68" s="4"/>
      <c r="RBG68" s="4"/>
      <c r="RBH68" s="4"/>
      <c r="RBI68" s="4"/>
      <c r="RBJ68" s="4"/>
      <c r="RBK68" s="4"/>
      <c r="RBL68" s="4"/>
      <c r="RBM68" s="4"/>
      <c r="RBN68" s="4"/>
      <c r="RBO68" s="4"/>
      <c r="RBP68" s="4"/>
      <c r="RBQ68" s="4"/>
      <c r="RBR68" s="4"/>
      <c r="RBS68" s="4"/>
      <c r="RBT68" s="4"/>
      <c r="RBU68" s="4"/>
      <c r="RBV68" s="4"/>
      <c r="RBW68" s="4"/>
      <c r="RBX68" s="4"/>
      <c r="RBY68" s="4"/>
      <c r="RBZ68" s="4"/>
      <c r="RCA68" s="4"/>
      <c r="RCB68" s="4"/>
      <c r="RCC68" s="4"/>
      <c r="RCD68" s="4"/>
      <c r="RCE68" s="4"/>
      <c r="RCF68" s="4"/>
      <c r="RCG68" s="4"/>
      <c r="RCH68" s="4"/>
      <c r="RCI68" s="4"/>
      <c r="RCJ68" s="4"/>
      <c r="RCK68" s="4"/>
      <c r="RCL68" s="4"/>
      <c r="RCM68" s="4"/>
      <c r="RCN68" s="4"/>
      <c r="RCO68" s="4"/>
      <c r="RCP68" s="4"/>
      <c r="RCQ68" s="4"/>
      <c r="RCR68" s="4"/>
      <c r="RCS68" s="4"/>
      <c r="RCT68" s="4"/>
      <c r="RCU68" s="4"/>
      <c r="RCV68" s="4"/>
      <c r="RCW68" s="4"/>
      <c r="RCX68" s="4"/>
      <c r="RCY68" s="4"/>
      <c r="RCZ68" s="4"/>
      <c r="RDA68" s="4"/>
      <c r="RDB68" s="4"/>
      <c r="RDC68" s="4"/>
      <c r="RDD68" s="4"/>
      <c r="RDE68" s="4"/>
      <c r="RDF68" s="4"/>
      <c r="RDG68" s="4"/>
      <c r="RDH68" s="4"/>
      <c r="RDI68" s="4"/>
      <c r="RDJ68" s="4"/>
      <c r="RDK68" s="4"/>
      <c r="RDL68" s="4"/>
      <c r="RDM68" s="4"/>
      <c r="RDN68" s="4"/>
      <c r="RDO68" s="4"/>
      <c r="RDP68" s="4"/>
      <c r="RDQ68" s="4"/>
      <c r="RDR68" s="4"/>
      <c r="RDS68" s="4"/>
      <c r="RDT68" s="4"/>
      <c r="RDU68" s="4"/>
      <c r="RDV68" s="4"/>
      <c r="RDW68" s="4"/>
      <c r="RDX68" s="4"/>
      <c r="RDY68" s="4"/>
      <c r="RDZ68" s="4"/>
      <c r="REA68" s="4"/>
      <c r="REB68" s="4"/>
      <c r="REC68" s="4"/>
      <c r="RED68" s="4"/>
      <c r="REE68" s="4"/>
      <c r="REF68" s="4"/>
      <c r="REG68" s="4"/>
      <c r="REH68" s="4"/>
      <c r="REI68" s="4"/>
      <c r="REJ68" s="4"/>
      <c r="REK68" s="4"/>
      <c r="REL68" s="4"/>
      <c r="REM68" s="4"/>
      <c r="REN68" s="4"/>
      <c r="REO68" s="4"/>
      <c r="REP68" s="4"/>
      <c r="REQ68" s="4"/>
      <c r="RER68" s="4"/>
      <c r="RES68" s="4"/>
      <c r="RET68" s="4"/>
      <c r="REU68" s="4"/>
      <c r="REV68" s="4"/>
      <c r="REW68" s="4"/>
      <c r="REX68" s="4"/>
      <c r="REY68" s="4"/>
      <c r="REZ68" s="4"/>
      <c r="RFA68" s="4"/>
      <c r="RFB68" s="4"/>
      <c r="RFC68" s="4"/>
      <c r="RFD68" s="4"/>
      <c r="RFE68" s="4"/>
      <c r="RFF68" s="4"/>
      <c r="RFG68" s="4"/>
      <c r="RFH68" s="4"/>
      <c r="RFI68" s="4"/>
      <c r="RFJ68" s="4"/>
      <c r="RFK68" s="4"/>
      <c r="RFL68" s="4"/>
      <c r="RFM68" s="4"/>
      <c r="RFN68" s="4"/>
      <c r="RFO68" s="4"/>
      <c r="RFP68" s="4"/>
      <c r="RFQ68" s="4"/>
      <c r="RFR68" s="4"/>
      <c r="RFS68" s="4"/>
      <c r="RFT68" s="4"/>
      <c r="RFU68" s="4"/>
      <c r="RFV68" s="4"/>
      <c r="RFW68" s="4"/>
      <c r="RFX68" s="4"/>
      <c r="RFY68" s="4"/>
      <c r="RFZ68" s="4"/>
      <c r="RGA68" s="4"/>
      <c r="RGB68" s="4"/>
      <c r="RGC68" s="4"/>
      <c r="RGD68" s="4"/>
      <c r="RGE68" s="4"/>
      <c r="RGF68" s="4"/>
      <c r="RGG68" s="4"/>
      <c r="RGH68" s="4"/>
      <c r="RGI68" s="4"/>
      <c r="RGJ68" s="4"/>
      <c r="RGK68" s="4"/>
      <c r="RGL68" s="4"/>
      <c r="RGM68" s="4"/>
      <c r="RGN68" s="4"/>
      <c r="RGO68" s="4"/>
      <c r="RGP68" s="4"/>
      <c r="RGQ68" s="4"/>
      <c r="RGR68" s="4"/>
      <c r="RGS68" s="4"/>
      <c r="RGT68" s="4"/>
      <c r="RGU68" s="4"/>
      <c r="RGV68" s="4"/>
      <c r="RGW68" s="4"/>
      <c r="RGX68" s="4"/>
      <c r="RGY68" s="4"/>
      <c r="RGZ68" s="4"/>
      <c r="RHA68" s="4"/>
      <c r="RHB68" s="4"/>
      <c r="RHC68" s="4"/>
      <c r="RHD68" s="4"/>
      <c r="RHE68" s="4"/>
      <c r="RHF68" s="4"/>
      <c r="RHG68" s="4"/>
      <c r="RHH68" s="4"/>
      <c r="RHI68" s="4"/>
      <c r="RHJ68" s="4"/>
      <c r="RHK68" s="4"/>
      <c r="RHL68" s="4"/>
      <c r="RHM68" s="4"/>
      <c r="RHN68" s="4"/>
      <c r="RHO68" s="4"/>
      <c r="RHP68" s="4"/>
      <c r="RHQ68" s="4"/>
      <c r="RHR68" s="4"/>
      <c r="RHS68" s="4"/>
      <c r="RHT68" s="4"/>
      <c r="RHU68" s="4"/>
      <c r="RHV68" s="4"/>
      <c r="RHW68" s="4"/>
      <c r="RHX68" s="4"/>
      <c r="RHY68" s="4"/>
      <c r="RHZ68" s="4"/>
      <c r="RIA68" s="4"/>
      <c r="RIB68" s="4"/>
      <c r="RIC68" s="4"/>
      <c r="RID68" s="4"/>
      <c r="RIE68" s="4"/>
      <c r="RIF68" s="4"/>
      <c r="RIG68" s="4"/>
      <c r="RIH68" s="4"/>
      <c r="RII68" s="4"/>
      <c r="RIJ68" s="4"/>
      <c r="RIK68" s="4"/>
      <c r="RIL68" s="4"/>
      <c r="RIM68" s="4"/>
      <c r="RIN68" s="4"/>
      <c r="RIO68" s="4"/>
      <c r="RIP68" s="4"/>
      <c r="RIQ68" s="4"/>
      <c r="RIR68" s="4"/>
      <c r="RIS68" s="4"/>
      <c r="RIT68" s="4"/>
      <c r="RIU68" s="4"/>
      <c r="RIV68" s="4"/>
      <c r="RIW68" s="4"/>
      <c r="RIX68" s="4"/>
      <c r="RIY68" s="4"/>
      <c r="RIZ68" s="4"/>
      <c r="RJA68" s="4"/>
      <c r="RJB68" s="4"/>
      <c r="RJC68" s="4"/>
      <c r="RJD68" s="4"/>
      <c r="RJE68" s="4"/>
      <c r="RJF68" s="4"/>
      <c r="RJG68" s="4"/>
      <c r="RJH68" s="4"/>
      <c r="RJI68" s="4"/>
      <c r="RJJ68" s="4"/>
      <c r="RJK68" s="4"/>
      <c r="RJL68" s="4"/>
      <c r="RJM68" s="4"/>
      <c r="RJN68" s="4"/>
      <c r="RJO68" s="4"/>
      <c r="RJP68" s="4"/>
      <c r="RJQ68" s="4"/>
      <c r="RJR68" s="4"/>
      <c r="RJS68" s="4"/>
      <c r="RJT68" s="4"/>
      <c r="RJU68" s="4"/>
      <c r="RJV68" s="4"/>
      <c r="RJW68" s="4"/>
      <c r="RJX68" s="4"/>
      <c r="RJY68" s="4"/>
      <c r="RJZ68" s="4"/>
      <c r="RKA68" s="4"/>
      <c r="RKB68" s="4"/>
      <c r="RKC68" s="4"/>
      <c r="RKD68" s="4"/>
      <c r="RKE68" s="4"/>
      <c r="RKF68" s="4"/>
      <c r="RKG68" s="4"/>
      <c r="RKH68" s="4"/>
      <c r="RKI68" s="4"/>
      <c r="RKJ68" s="4"/>
      <c r="RKK68" s="4"/>
      <c r="RKL68" s="4"/>
      <c r="RKM68" s="4"/>
      <c r="RKN68" s="4"/>
      <c r="RKO68" s="4"/>
      <c r="RKP68" s="4"/>
      <c r="RKQ68" s="4"/>
      <c r="RKR68" s="4"/>
      <c r="RKS68" s="4"/>
      <c r="RKT68" s="4"/>
      <c r="RKU68" s="4"/>
      <c r="RKV68" s="4"/>
      <c r="RKW68" s="4"/>
      <c r="RKX68" s="4"/>
      <c r="RKY68" s="4"/>
      <c r="RKZ68" s="4"/>
      <c r="RLA68" s="4"/>
      <c r="RLB68" s="4"/>
      <c r="RLC68" s="4"/>
      <c r="RLD68" s="4"/>
      <c r="RLE68" s="4"/>
      <c r="RLF68" s="4"/>
      <c r="RLG68" s="4"/>
      <c r="RLH68" s="4"/>
      <c r="RLI68" s="4"/>
      <c r="RLJ68" s="4"/>
      <c r="RLK68" s="4"/>
      <c r="RLL68" s="4"/>
      <c r="RLM68" s="4"/>
      <c r="RLN68" s="4"/>
      <c r="RLO68" s="4"/>
      <c r="RLP68" s="4"/>
      <c r="RLQ68" s="4"/>
      <c r="RLR68" s="4"/>
      <c r="RLS68" s="4"/>
      <c r="RLT68" s="4"/>
      <c r="RLU68" s="4"/>
      <c r="RLV68" s="4"/>
      <c r="RLW68" s="4"/>
      <c r="RLX68" s="4"/>
      <c r="RLY68" s="4"/>
      <c r="RLZ68" s="4"/>
      <c r="RMA68" s="4"/>
      <c r="RMB68" s="4"/>
      <c r="RMC68" s="4"/>
      <c r="RMD68" s="4"/>
      <c r="RME68" s="4"/>
      <c r="RMF68" s="4"/>
      <c r="RMG68" s="4"/>
      <c r="RMH68" s="4"/>
      <c r="RMI68" s="4"/>
      <c r="RMJ68" s="4"/>
      <c r="RMK68" s="4"/>
      <c r="RML68" s="4"/>
      <c r="RMM68" s="4"/>
      <c r="RMN68" s="4"/>
      <c r="RMO68" s="4"/>
      <c r="RMP68" s="4"/>
      <c r="RMQ68" s="4"/>
      <c r="RMR68" s="4"/>
      <c r="RMS68" s="4"/>
      <c r="RMT68" s="4"/>
      <c r="RMU68" s="4"/>
      <c r="RMV68" s="4"/>
      <c r="RMW68" s="4"/>
      <c r="RMX68" s="4"/>
      <c r="RMY68" s="4"/>
      <c r="RMZ68" s="4"/>
      <c r="RNA68" s="4"/>
      <c r="RNB68" s="4"/>
      <c r="RNC68" s="4"/>
      <c r="RND68" s="4"/>
      <c r="RNE68" s="4"/>
      <c r="RNF68" s="4"/>
      <c r="RNG68" s="4"/>
      <c r="RNH68" s="4"/>
      <c r="RNI68" s="4"/>
      <c r="RNJ68" s="4"/>
      <c r="RNK68" s="4"/>
      <c r="RNL68" s="4"/>
      <c r="RNM68" s="4"/>
      <c r="RNN68" s="4"/>
      <c r="RNO68" s="4"/>
      <c r="RNP68" s="4"/>
      <c r="RNQ68" s="4"/>
      <c r="RNR68" s="4"/>
      <c r="RNS68" s="4"/>
      <c r="RNT68" s="4"/>
      <c r="RNU68" s="4"/>
      <c r="RNV68" s="4"/>
      <c r="RNW68" s="4"/>
      <c r="RNX68" s="4"/>
      <c r="RNY68" s="4"/>
      <c r="RNZ68" s="4"/>
      <c r="ROA68" s="4"/>
      <c r="ROB68" s="4"/>
      <c r="ROC68" s="4"/>
      <c r="ROD68" s="4"/>
      <c r="ROE68" s="4"/>
      <c r="ROF68" s="4"/>
      <c r="ROG68" s="4"/>
      <c r="ROH68" s="4"/>
      <c r="ROI68" s="4"/>
      <c r="ROJ68" s="4"/>
      <c r="ROK68" s="4"/>
      <c r="ROL68" s="4"/>
      <c r="ROM68" s="4"/>
      <c r="RON68" s="4"/>
      <c r="ROO68" s="4"/>
      <c r="ROP68" s="4"/>
      <c r="ROQ68" s="4"/>
      <c r="ROR68" s="4"/>
      <c r="ROS68" s="4"/>
      <c r="ROT68" s="4"/>
      <c r="ROU68" s="4"/>
      <c r="ROV68" s="4"/>
      <c r="ROW68" s="4"/>
      <c r="ROX68" s="4"/>
      <c r="ROY68" s="4"/>
      <c r="ROZ68" s="4"/>
      <c r="RPA68" s="4"/>
      <c r="RPB68" s="4"/>
      <c r="RPC68" s="4"/>
      <c r="RPD68" s="4"/>
      <c r="RPE68" s="4"/>
      <c r="RPF68" s="4"/>
      <c r="RPG68" s="4"/>
      <c r="RPH68" s="4"/>
      <c r="RPI68" s="4"/>
      <c r="RPJ68" s="4"/>
      <c r="RPK68" s="4"/>
      <c r="RPL68" s="4"/>
      <c r="RPM68" s="4"/>
      <c r="RPN68" s="4"/>
      <c r="RPO68" s="4"/>
      <c r="RPP68" s="4"/>
      <c r="RPQ68" s="4"/>
      <c r="RPR68" s="4"/>
      <c r="RPS68" s="4"/>
      <c r="RPT68" s="4"/>
      <c r="RPU68" s="4"/>
      <c r="RPV68" s="4"/>
      <c r="RPW68" s="4"/>
      <c r="RPX68" s="4"/>
      <c r="RPY68" s="4"/>
      <c r="RPZ68" s="4"/>
      <c r="RQA68" s="4"/>
      <c r="RQB68" s="4"/>
      <c r="RQC68" s="4"/>
      <c r="RQD68" s="4"/>
      <c r="RQE68" s="4"/>
      <c r="RQF68" s="4"/>
      <c r="RQG68" s="4"/>
      <c r="RQH68" s="4"/>
      <c r="RQI68" s="4"/>
      <c r="RQJ68" s="4"/>
      <c r="RQK68" s="4"/>
      <c r="RQL68" s="4"/>
      <c r="RQM68" s="4"/>
      <c r="RQN68" s="4"/>
      <c r="RQO68" s="4"/>
      <c r="RQP68" s="4"/>
      <c r="RQQ68" s="4"/>
      <c r="RQR68" s="4"/>
      <c r="RQS68" s="4"/>
      <c r="RQT68" s="4"/>
      <c r="RQU68" s="4"/>
      <c r="RQV68" s="4"/>
      <c r="RQW68" s="4"/>
      <c r="RQX68" s="4"/>
      <c r="RQY68" s="4"/>
      <c r="RQZ68" s="4"/>
      <c r="RRA68" s="4"/>
      <c r="RRB68" s="4"/>
      <c r="RRC68" s="4"/>
      <c r="RRD68" s="4"/>
      <c r="RRE68" s="4"/>
      <c r="RRF68" s="4"/>
      <c r="RRG68" s="4"/>
      <c r="RRH68" s="4"/>
      <c r="RRI68" s="4"/>
      <c r="RRJ68" s="4"/>
      <c r="RRK68" s="4"/>
      <c r="RRL68" s="4"/>
      <c r="RRM68" s="4"/>
      <c r="RRN68" s="4"/>
      <c r="RRO68" s="4"/>
      <c r="RRP68" s="4"/>
      <c r="RRQ68" s="4"/>
      <c r="RRR68" s="4"/>
      <c r="RRS68" s="4"/>
      <c r="RRT68" s="4"/>
      <c r="RRU68" s="4"/>
      <c r="RRV68" s="4"/>
      <c r="RRW68" s="4"/>
      <c r="RRX68" s="4"/>
      <c r="RRY68" s="4"/>
      <c r="RRZ68" s="4"/>
      <c r="RSA68" s="4"/>
      <c r="RSB68" s="4"/>
      <c r="RSC68" s="4"/>
      <c r="RSD68" s="4"/>
      <c r="RSE68" s="4"/>
      <c r="RSF68" s="4"/>
      <c r="RSG68" s="4"/>
      <c r="RSH68" s="4"/>
      <c r="RSI68" s="4"/>
      <c r="RSJ68" s="4"/>
      <c r="RSK68" s="4"/>
      <c r="RSL68" s="4"/>
      <c r="RSM68" s="4"/>
      <c r="RSN68" s="4"/>
      <c r="RSO68" s="4"/>
      <c r="RSP68" s="4"/>
      <c r="RSQ68" s="4"/>
      <c r="RSR68" s="4"/>
      <c r="RSS68" s="4"/>
      <c r="RST68" s="4"/>
      <c r="RSU68" s="4"/>
      <c r="RSV68" s="4"/>
      <c r="RSW68" s="4"/>
      <c r="RSX68" s="4"/>
      <c r="RSY68" s="4"/>
      <c r="RSZ68" s="4"/>
      <c r="RTA68" s="4"/>
      <c r="RTB68" s="4"/>
      <c r="RTC68" s="4"/>
      <c r="RTD68" s="4"/>
      <c r="RTE68" s="4"/>
      <c r="RTF68" s="4"/>
      <c r="RTG68" s="4"/>
      <c r="RTH68" s="4"/>
      <c r="RTI68" s="4"/>
      <c r="RTJ68" s="4"/>
      <c r="RTK68" s="4"/>
      <c r="RTL68" s="4"/>
      <c r="RTM68" s="4"/>
      <c r="RTN68" s="4"/>
      <c r="RTO68" s="4"/>
      <c r="RTP68" s="4"/>
      <c r="RTQ68" s="4"/>
      <c r="RTR68" s="4"/>
      <c r="RTS68" s="4"/>
      <c r="RTT68" s="4"/>
      <c r="RTU68" s="4"/>
      <c r="RTV68" s="4"/>
      <c r="RTW68" s="4"/>
      <c r="RTX68" s="4"/>
      <c r="RTY68" s="4"/>
      <c r="RTZ68" s="4"/>
      <c r="RUA68" s="4"/>
      <c r="RUB68" s="4"/>
      <c r="RUC68" s="4"/>
      <c r="RUD68" s="4"/>
      <c r="RUE68" s="4"/>
      <c r="RUF68" s="4"/>
      <c r="RUG68" s="4"/>
      <c r="RUH68" s="4"/>
      <c r="RUI68" s="4"/>
      <c r="RUJ68" s="4"/>
      <c r="RUK68" s="4"/>
      <c r="RUL68" s="4"/>
      <c r="RUM68" s="4"/>
      <c r="RUN68" s="4"/>
      <c r="RUO68" s="4"/>
      <c r="RUP68" s="4"/>
      <c r="RUQ68" s="4"/>
      <c r="RUR68" s="4"/>
      <c r="RUS68" s="4"/>
      <c r="RUT68" s="4"/>
      <c r="RUU68" s="4"/>
      <c r="RUV68" s="4"/>
      <c r="RUW68" s="4"/>
      <c r="RUX68" s="4"/>
      <c r="RUY68" s="4"/>
      <c r="RUZ68" s="4"/>
      <c r="RVA68" s="4"/>
      <c r="RVB68" s="4"/>
      <c r="RVC68" s="4"/>
      <c r="RVD68" s="4"/>
      <c r="RVE68" s="4"/>
      <c r="RVF68" s="4"/>
      <c r="RVG68" s="4"/>
      <c r="RVH68" s="4"/>
      <c r="RVI68" s="4"/>
      <c r="RVJ68" s="4"/>
      <c r="RVK68" s="4"/>
      <c r="RVL68" s="4"/>
      <c r="RVM68" s="4"/>
      <c r="RVN68" s="4"/>
      <c r="RVO68" s="4"/>
      <c r="RVP68" s="4"/>
      <c r="RVQ68" s="4"/>
      <c r="RVR68" s="4"/>
      <c r="RVS68" s="4"/>
      <c r="RVT68" s="4"/>
      <c r="RVU68" s="4"/>
      <c r="RVV68" s="4"/>
      <c r="RVW68" s="4"/>
      <c r="RVX68" s="4"/>
      <c r="RVY68" s="4"/>
      <c r="RVZ68" s="4"/>
      <c r="RWA68" s="4"/>
      <c r="RWB68" s="4"/>
      <c r="RWC68" s="4"/>
      <c r="RWD68" s="4"/>
      <c r="RWE68" s="4"/>
      <c r="RWF68" s="4"/>
      <c r="RWG68" s="4"/>
      <c r="RWH68" s="4"/>
      <c r="RWI68" s="4"/>
      <c r="RWJ68" s="4"/>
      <c r="RWK68" s="4"/>
      <c r="RWL68" s="4"/>
      <c r="RWM68" s="4"/>
      <c r="RWN68" s="4"/>
      <c r="RWO68" s="4"/>
      <c r="RWP68" s="4"/>
      <c r="RWQ68" s="4"/>
      <c r="RWR68" s="4"/>
      <c r="RWS68" s="4"/>
      <c r="RWT68" s="4"/>
      <c r="RWU68" s="4"/>
      <c r="RWV68" s="4"/>
      <c r="RWW68" s="4"/>
      <c r="RWX68" s="4"/>
      <c r="RWY68" s="4"/>
      <c r="RWZ68" s="4"/>
      <c r="RXA68" s="4"/>
      <c r="RXB68" s="4"/>
      <c r="RXC68" s="4"/>
      <c r="RXD68" s="4"/>
      <c r="RXE68" s="4"/>
      <c r="RXF68" s="4"/>
      <c r="RXG68" s="4"/>
      <c r="RXH68" s="4"/>
      <c r="RXI68" s="4"/>
      <c r="RXJ68" s="4"/>
      <c r="RXK68" s="4"/>
      <c r="RXL68" s="4"/>
      <c r="RXM68" s="4"/>
      <c r="RXN68" s="4"/>
      <c r="RXO68" s="4"/>
      <c r="RXP68" s="4"/>
      <c r="RXQ68" s="4"/>
      <c r="RXR68" s="4"/>
      <c r="RXS68" s="4"/>
      <c r="RXT68" s="4"/>
      <c r="RXU68" s="4"/>
      <c r="RXV68" s="4"/>
      <c r="RXW68" s="4"/>
      <c r="RXX68" s="4"/>
      <c r="RXY68" s="4"/>
      <c r="RXZ68" s="4"/>
      <c r="RYA68" s="4"/>
      <c r="RYB68" s="4"/>
      <c r="RYC68" s="4"/>
      <c r="RYD68" s="4"/>
      <c r="RYE68" s="4"/>
      <c r="RYF68" s="4"/>
      <c r="RYG68" s="4"/>
      <c r="RYH68" s="4"/>
      <c r="RYI68" s="4"/>
      <c r="RYJ68" s="4"/>
      <c r="RYK68" s="4"/>
      <c r="RYL68" s="4"/>
      <c r="RYM68" s="4"/>
      <c r="RYN68" s="4"/>
      <c r="RYO68" s="4"/>
      <c r="RYP68" s="4"/>
      <c r="RYQ68" s="4"/>
      <c r="RYR68" s="4"/>
      <c r="RYS68" s="4"/>
      <c r="RYT68" s="4"/>
      <c r="RYU68" s="4"/>
      <c r="RYV68" s="4"/>
      <c r="RYW68" s="4"/>
      <c r="RYX68" s="4"/>
      <c r="RYY68" s="4"/>
      <c r="RYZ68" s="4"/>
      <c r="RZA68" s="4"/>
      <c r="RZB68" s="4"/>
      <c r="RZC68" s="4"/>
      <c r="RZD68" s="4"/>
      <c r="RZE68" s="4"/>
      <c r="RZF68" s="4"/>
      <c r="RZG68" s="4"/>
      <c r="RZH68" s="4"/>
      <c r="RZI68" s="4"/>
      <c r="RZJ68" s="4"/>
      <c r="RZK68" s="4"/>
      <c r="RZL68" s="4"/>
      <c r="RZM68" s="4"/>
      <c r="RZN68" s="4"/>
      <c r="RZO68" s="4"/>
      <c r="RZP68" s="4"/>
      <c r="RZQ68" s="4"/>
      <c r="RZR68" s="4"/>
      <c r="RZS68" s="4"/>
      <c r="RZT68" s="4"/>
      <c r="RZU68" s="4"/>
      <c r="RZV68" s="4"/>
      <c r="RZW68" s="4"/>
      <c r="RZX68" s="4"/>
      <c r="RZY68" s="4"/>
      <c r="RZZ68" s="4"/>
      <c r="SAA68" s="4"/>
      <c r="SAB68" s="4"/>
      <c r="SAC68" s="4"/>
      <c r="SAD68" s="4"/>
      <c r="SAE68" s="4"/>
      <c r="SAF68" s="4"/>
      <c r="SAG68" s="4"/>
      <c r="SAH68" s="4"/>
      <c r="SAI68" s="4"/>
      <c r="SAJ68" s="4"/>
      <c r="SAK68" s="4"/>
      <c r="SAL68" s="4"/>
      <c r="SAM68" s="4"/>
      <c r="SAN68" s="4"/>
      <c r="SAO68" s="4"/>
      <c r="SAP68" s="4"/>
      <c r="SAQ68" s="4"/>
      <c r="SAR68" s="4"/>
      <c r="SAS68" s="4"/>
      <c r="SAT68" s="4"/>
      <c r="SAU68" s="4"/>
      <c r="SAV68" s="4"/>
      <c r="SAW68" s="4"/>
      <c r="SAX68" s="4"/>
      <c r="SAY68" s="4"/>
      <c r="SAZ68" s="4"/>
      <c r="SBA68" s="4"/>
      <c r="SBB68" s="4"/>
      <c r="SBC68" s="4"/>
      <c r="SBD68" s="4"/>
      <c r="SBE68" s="4"/>
      <c r="SBF68" s="4"/>
      <c r="SBG68" s="4"/>
      <c r="SBH68" s="4"/>
      <c r="SBI68" s="4"/>
      <c r="SBJ68" s="4"/>
      <c r="SBK68" s="4"/>
      <c r="SBL68" s="4"/>
      <c r="SBM68" s="4"/>
      <c r="SBN68" s="4"/>
      <c r="SBO68" s="4"/>
      <c r="SBP68" s="4"/>
      <c r="SBQ68" s="4"/>
      <c r="SBR68" s="4"/>
      <c r="SBS68" s="4"/>
      <c r="SBT68" s="4"/>
      <c r="SBU68" s="4"/>
      <c r="SBV68" s="4"/>
      <c r="SBW68" s="4"/>
      <c r="SBX68" s="4"/>
      <c r="SBY68" s="4"/>
      <c r="SBZ68" s="4"/>
      <c r="SCA68" s="4"/>
      <c r="SCB68" s="4"/>
      <c r="SCC68" s="4"/>
      <c r="SCD68" s="4"/>
      <c r="SCE68" s="4"/>
      <c r="SCF68" s="4"/>
      <c r="SCG68" s="4"/>
      <c r="SCH68" s="4"/>
      <c r="SCI68" s="4"/>
      <c r="SCJ68" s="4"/>
      <c r="SCK68" s="4"/>
      <c r="SCL68" s="4"/>
      <c r="SCM68" s="4"/>
      <c r="SCN68" s="4"/>
      <c r="SCO68" s="4"/>
      <c r="SCP68" s="4"/>
      <c r="SCQ68" s="4"/>
      <c r="SCR68" s="4"/>
      <c r="SCS68" s="4"/>
      <c r="SCT68" s="4"/>
      <c r="SCU68" s="4"/>
      <c r="SCV68" s="4"/>
      <c r="SCW68" s="4"/>
      <c r="SCX68" s="4"/>
      <c r="SCY68" s="4"/>
      <c r="SCZ68" s="4"/>
      <c r="SDA68" s="4"/>
      <c r="SDB68" s="4"/>
      <c r="SDC68" s="4"/>
      <c r="SDD68" s="4"/>
      <c r="SDE68" s="4"/>
      <c r="SDF68" s="4"/>
      <c r="SDG68" s="4"/>
      <c r="SDH68" s="4"/>
      <c r="SDI68" s="4"/>
      <c r="SDJ68" s="4"/>
      <c r="SDK68" s="4"/>
      <c r="SDL68" s="4"/>
      <c r="SDM68" s="4"/>
      <c r="SDN68" s="4"/>
      <c r="SDO68" s="4"/>
      <c r="SDP68" s="4"/>
      <c r="SDQ68" s="4"/>
      <c r="SDR68" s="4"/>
      <c r="SDS68" s="4"/>
      <c r="SDT68" s="4"/>
      <c r="SDU68" s="4"/>
      <c r="SDV68" s="4"/>
      <c r="SDW68" s="4"/>
      <c r="SDX68" s="4"/>
      <c r="SDY68" s="4"/>
      <c r="SDZ68" s="4"/>
      <c r="SEA68" s="4"/>
      <c r="SEB68" s="4"/>
      <c r="SEC68" s="4"/>
      <c r="SED68" s="4"/>
      <c r="SEE68" s="4"/>
      <c r="SEF68" s="4"/>
      <c r="SEG68" s="4"/>
      <c r="SEH68" s="4"/>
      <c r="SEI68" s="4"/>
      <c r="SEJ68" s="4"/>
      <c r="SEK68" s="4"/>
      <c r="SEL68" s="4"/>
      <c r="SEM68" s="4"/>
      <c r="SEN68" s="4"/>
      <c r="SEO68" s="4"/>
      <c r="SEP68" s="4"/>
      <c r="SEQ68" s="4"/>
      <c r="SER68" s="4"/>
      <c r="SES68" s="4"/>
      <c r="SET68" s="4"/>
      <c r="SEU68" s="4"/>
      <c r="SEV68" s="4"/>
      <c r="SEW68" s="4"/>
      <c r="SEX68" s="4"/>
      <c r="SEY68" s="4"/>
      <c r="SEZ68" s="4"/>
      <c r="SFA68" s="4"/>
      <c r="SFB68" s="4"/>
      <c r="SFC68" s="4"/>
      <c r="SFD68" s="4"/>
      <c r="SFE68" s="4"/>
      <c r="SFF68" s="4"/>
      <c r="SFG68" s="4"/>
      <c r="SFH68" s="4"/>
      <c r="SFI68" s="4"/>
      <c r="SFJ68" s="4"/>
      <c r="SFK68" s="4"/>
      <c r="SFL68" s="4"/>
      <c r="SFM68" s="4"/>
      <c r="SFN68" s="4"/>
      <c r="SFO68" s="4"/>
      <c r="SFP68" s="4"/>
      <c r="SFQ68" s="4"/>
      <c r="SFR68" s="4"/>
      <c r="SFS68" s="4"/>
      <c r="SFT68" s="4"/>
      <c r="SFU68" s="4"/>
      <c r="SFV68" s="4"/>
      <c r="SFW68" s="4"/>
      <c r="SFX68" s="4"/>
      <c r="SFY68" s="4"/>
      <c r="SFZ68" s="4"/>
      <c r="SGA68" s="4"/>
      <c r="SGB68" s="4"/>
      <c r="SGC68" s="4"/>
      <c r="SGD68" s="4"/>
      <c r="SGE68" s="4"/>
      <c r="SGF68" s="4"/>
      <c r="SGG68" s="4"/>
      <c r="SGH68" s="4"/>
      <c r="SGI68" s="4"/>
      <c r="SGJ68" s="4"/>
      <c r="SGK68" s="4"/>
      <c r="SGL68" s="4"/>
      <c r="SGM68" s="4"/>
      <c r="SGN68" s="4"/>
      <c r="SGO68" s="4"/>
      <c r="SGP68" s="4"/>
      <c r="SGQ68" s="4"/>
      <c r="SGR68" s="4"/>
      <c r="SGS68" s="4"/>
      <c r="SGT68" s="4"/>
      <c r="SGU68" s="4"/>
      <c r="SGV68" s="4"/>
      <c r="SGW68" s="4"/>
      <c r="SGX68" s="4"/>
      <c r="SGY68" s="4"/>
      <c r="SGZ68" s="4"/>
      <c r="SHA68" s="4"/>
      <c r="SHB68" s="4"/>
      <c r="SHC68" s="4"/>
      <c r="SHD68" s="4"/>
      <c r="SHE68" s="4"/>
      <c r="SHF68" s="4"/>
      <c r="SHG68" s="4"/>
      <c r="SHH68" s="4"/>
      <c r="SHI68" s="4"/>
      <c r="SHJ68" s="4"/>
      <c r="SHK68" s="4"/>
      <c r="SHL68" s="4"/>
      <c r="SHM68" s="4"/>
      <c r="SHN68" s="4"/>
      <c r="SHO68" s="4"/>
      <c r="SHP68" s="4"/>
      <c r="SHQ68" s="4"/>
      <c r="SHR68" s="4"/>
      <c r="SHS68" s="4"/>
      <c r="SHT68" s="4"/>
      <c r="SHU68" s="4"/>
      <c r="SHV68" s="4"/>
      <c r="SHW68" s="4"/>
      <c r="SHX68" s="4"/>
      <c r="SHY68" s="4"/>
      <c r="SHZ68" s="4"/>
      <c r="SIA68" s="4"/>
      <c r="SIB68" s="4"/>
      <c r="SIC68" s="4"/>
      <c r="SID68" s="4"/>
      <c r="SIE68" s="4"/>
      <c r="SIF68" s="4"/>
      <c r="SIG68" s="4"/>
      <c r="SIH68" s="4"/>
      <c r="SII68" s="4"/>
      <c r="SIJ68" s="4"/>
      <c r="SIK68" s="4"/>
      <c r="SIL68" s="4"/>
      <c r="SIM68" s="4"/>
      <c r="SIN68" s="4"/>
      <c r="SIO68" s="4"/>
      <c r="SIP68" s="4"/>
      <c r="SIQ68" s="4"/>
      <c r="SIR68" s="4"/>
      <c r="SIS68" s="4"/>
      <c r="SIT68" s="4"/>
      <c r="SIU68" s="4"/>
      <c r="SIV68" s="4"/>
      <c r="SIW68" s="4"/>
      <c r="SIX68" s="4"/>
      <c r="SIY68" s="4"/>
      <c r="SIZ68" s="4"/>
      <c r="SJA68" s="4"/>
      <c r="SJB68" s="4"/>
      <c r="SJC68" s="4"/>
      <c r="SJD68" s="4"/>
      <c r="SJE68" s="4"/>
      <c r="SJF68" s="4"/>
      <c r="SJG68" s="4"/>
      <c r="SJH68" s="4"/>
      <c r="SJI68" s="4"/>
      <c r="SJJ68" s="4"/>
      <c r="SJK68" s="4"/>
      <c r="SJL68" s="4"/>
      <c r="SJM68" s="4"/>
      <c r="SJN68" s="4"/>
      <c r="SJO68" s="4"/>
      <c r="SJP68" s="4"/>
      <c r="SJQ68" s="4"/>
      <c r="SJR68" s="4"/>
      <c r="SJS68" s="4"/>
      <c r="SJT68" s="4"/>
      <c r="SJU68" s="4"/>
      <c r="SJV68" s="4"/>
      <c r="SJW68" s="4"/>
      <c r="SJX68" s="4"/>
      <c r="SJY68" s="4"/>
      <c r="SJZ68" s="4"/>
      <c r="SKA68" s="4"/>
      <c r="SKB68" s="4"/>
      <c r="SKC68" s="4"/>
      <c r="SKD68" s="4"/>
      <c r="SKE68" s="4"/>
      <c r="SKF68" s="4"/>
      <c r="SKG68" s="4"/>
      <c r="SKH68" s="4"/>
      <c r="SKI68" s="4"/>
      <c r="SKJ68" s="4"/>
      <c r="SKK68" s="4"/>
      <c r="SKL68" s="4"/>
      <c r="SKM68" s="4"/>
      <c r="SKN68" s="4"/>
      <c r="SKO68" s="4"/>
      <c r="SKP68" s="4"/>
      <c r="SKQ68" s="4"/>
      <c r="SKR68" s="4"/>
      <c r="SKS68" s="4"/>
      <c r="SKT68" s="4"/>
      <c r="SKU68" s="4"/>
      <c r="SKV68" s="4"/>
      <c r="SKW68" s="4"/>
      <c r="SKX68" s="4"/>
      <c r="SKY68" s="4"/>
      <c r="SKZ68" s="4"/>
      <c r="SLA68" s="4"/>
      <c r="SLB68" s="4"/>
      <c r="SLC68" s="4"/>
      <c r="SLD68" s="4"/>
      <c r="SLE68" s="4"/>
      <c r="SLF68" s="4"/>
      <c r="SLG68" s="4"/>
      <c r="SLH68" s="4"/>
      <c r="SLI68" s="4"/>
      <c r="SLJ68" s="4"/>
      <c r="SLK68" s="4"/>
      <c r="SLL68" s="4"/>
      <c r="SLM68" s="4"/>
      <c r="SLN68" s="4"/>
      <c r="SLO68" s="4"/>
      <c r="SLP68" s="4"/>
      <c r="SLQ68" s="4"/>
      <c r="SLR68" s="4"/>
      <c r="SLS68" s="4"/>
      <c r="SLT68" s="4"/>
      <c r="SLU68" s="4"/>
      <c r="SLV68" s="4"/>
      <c r="SLW68" s="4"/>
      <c r="SLX68" s="4"/>
      <c r="SLY68" s="4"/>
      <c r="SLZ68" s="4"/>
      <c r="SMA68" s="4"/>
      <c r="SMB68" s="4"/>
      <c r="SMC68" s="4"/>
      <c r="SMD68" s="4"/>
      <c r="SME68" s="4"/>
      <c r="SMF68" s="4"/>
      <c r="SMG68" s="4"/>
      <c r="SMH68" s="4"/>
      <c r="SMI68" s="4"/>
      <c r="SMJ68" s="4"/>
      <c r="SMK68" s="4"/>
      <c r="SML68" s="4"/>
      <c r="SMM68" s="4"/>
      <c r="SMN68" s="4"/>
      <c r="SMO68" s="4"/>
      <c r="SMP68" s="4"/>
      <c r="SMQ68" s="4"/>
      <c r="SMR68" s="4"/>
      <c r="SMS68" s="4"/>
      <c r="SMT68" s="4"/>
      <c r="SMU68" s="4"/>
      <c r="SMV68" s="4"/>
      <c r="SMW68" s="4"/>
      <c r="SMX68" s="4"/>
      <c r="SMY68" s="4"/>
      <c r="SMZ68" s="4"/>
      <c r="SNA68" s="4"/>
      <c r="SNB68" s="4"/>
      <c r="SNC68" s="4"/>
      <c r="SND68" s="4"/>
      <c r="SNE68" s="4"/>
      <c r="SNF68" s="4"/>
      <c r="SNG68" s="4"/>
      <c r="SNH68" s="4"/>
      <c r="SNI68" s="4"/>
      <c r="SNJ68" s="4"/>
      <c r="SNK68" s="4"/>
      <c r="SNL68" s="4"/>
      <c r="SNM68" s="4"/>
      <c r="SNN68" s="4"/>
      <c r="SNO68" s="4"/>
      <c r="SNP68" s="4"/>
      <c r="SNQ68" s="4"/>
      <c r="SNR68" s="4"/>
      <c r="SNS68" s="4"/>
      <c r="SNT68" s="4"/>
      <c r="SNU68" s="4"/>
      <c r="SNV68" s="4"/>
      <c r="SNW68" s="4"/>
      <c r="SNX68" s="4"/>
      <c r="SNY68" s="4"/>
      <c r="SNZ68" s="4"/>
      <c r="SOA68" s="4"/>
      <c r="SOB68" s="4"/>
      <c r="SOC68" s="4"/>
      <c r="SOD68" s="4"/>
      <c r="SOE68" s="4"/>
      <c r="SOF68" s="4"/>
      <c r="SOG68" s="4"/>
      <c r="SOH68" s="4"/>
      <c r="SOI68" s="4"/>
      <c r="SOJ68" s="4"/>
      <c r="SOK68" s="4"/>
      <c r="SOL68" s="4"/>
      <c r="SOM68" s="4"/>
      <c r="SON68" s="4"/>
      <c r="SOO68" s="4"/>
      <c r="SOP68" s="4"/>
      <c r="SOQ68" s="4"/>
      <c r="SOR68" s="4"/>
      <c r="SOS68" s="4"/>
      <c r="SOT68" s="4"/>
      <c r="SOU68" s="4"/>
      <c r="SOV68" s="4"/>
      <c r="SOW68" s="4"/>
      <c r="SOX68" s="4"/>
      <c r="SOY68" s="4"/>
      <c r="SOZ68" s="4"/>
      <c r="SPA68" s="4"/>
      <c r="SPB68" s="4"/>
      <c r="SPC68" s="4"/>
      <c r="SPD68" s="4"/>
      <c r="SPE68" s="4"/>
      <c r="SPF68" s="4"/>
      <c r="SPG68" s="4"/>
      <c r="SPH68" s="4"/>
      <c r="SPI68" s="4"/>
      <c r="SPJ68" s="4"/>
      <c r="SPK68" s="4"/>
      <c r="SPL68" s="4"/>
      <c r="SPM68" s="4"/>
      <c r="SPN68" s="4"/>
      <c r="SPO68" s="4"/>
      <c r="SPP68" s="4"/>
      <c r="SPQ68" s="4"/>
      <c r="SPR68" s="4"/>
      <c r="SPS68" s="4"/>
      <c r="SPT68" s="4"/>
      <c r="SPU68" s="4"/>
      <c r="SPV68" s="4"/>
      <c r="SPW68" s="4"/>
      <c r="SPX68" s="4"/>
      <c r="SPY68" s="4"/>
      <c r="SPZ68" s="4"/>
      <c r="SQA68" s="4"/>
      <c r="SQB68" s="4"/>
      <c r="SQC68" s="4"/>
      <c r="SQD68" s="4"/>
      <c r="SQE68" s="4"/>
      <c r="SQF68" s="4"/>
      <c r="SQG68" s="4"/>
      <c r="SQH68" s="4"/>
      <c r="SQI68" s="4"/>
      <c r="SQJ68" s="4"/>
      <c r="SQK68" s="4"/>
      <c r="SQL68" s="4"/>
      <c r="SQM68" s="4"/>
      <c r="SQN68" s="4"/>
      <c r="SQO68" s="4"/>
      <c r="SQP68" s="4"/>
      <c r="SQQ68" s="4"/>
      <c r="SQR68" s="4"/>
      <c r="SQS68" s="4"/>
      <c r="SQT68" s="4"/>
      <c r="SQU68" s="4"/>
      <c r="SQV68" s="4"/>
      <c r="SQW68" s="4"/>
      <c r="SQX68" s="4"/>
      <c r="SQY68" s="4"/>
      <c r="SQZ68" s="4"/>
      <c r="SRA68" s="4"/>
      <c r="SRB68" s="4"/>
      <c r="SRC68" s="4"/>
      <c r="SRD68" s="4"/>
      <c r="SRE68" s="4"/>
      <c r="SRF68" s="4"/>
      <c r="SRG68" s="4"/>
      <c r="SRH68" s="4"/>
      <c r="SRI68" s="4"/>
      <c r="SRJ68" s="4"/>
      <c r="SRK68" s="4"/>
      <c r="SRL68" s="4"/>
      <c r="SRM68" s="4"/>
      <c r="SRN68" s="4"/>
      <c r="SRO68" s="4"/>
      <c r="SRP68" s="4"/>
      <c r="SRQ68" s="4"/>
      <c r="SRR68" s="4"/>
      <c r="SRS68" s="4"/>
      <c r="SRT68" s="4"/>
      <c r="SRU68" s="4"/>
      <c r="SRV68" s="4"/>
      <c r="SRW68" s="4"/>
      <c r="SRX68" s="4"/>
      <c r="SRY68" s="4"/>
      <c r="SRZ68" s="4"/>
      <c r="SSA68" s="4"/>
      <c r="SSB68" s="4"/>
      <c r="SSC68" s="4"/>
      <c r="SSD68" s="4"/>
      <c r="SSE68" s="4"/>
      <c r="SSF68" s="4"/>
      <c r="SSG68" s="4"/>
      <c r="SSH68" s="4"/>
      <c r="SSI68" s="4"/>
      <c r="SSJ68" s="4"/>
      <c r="SSK68" s="4"/>
      <c r="SSL68" s="4"/>
      <c r="SSM68" s="4"/>
      <c r="SSN68" s="4"/>
      <c r="SSO68" s="4"/>
      <c r="SSP68" s="4"/>
      <c r="SSQ68" s="4"/>
      <c r="SSR68" s="4"/>
      <c r="SSS68" s="4"/>
      <c r="SST68" s="4"/>
      <c r="SSU68" s="4"/>
      <c r="SSV68" s="4"/>
      <c r="SSW68" s="4"/>
      <c r="SSX68" s="4"/>
      <c r="SSY68" s="4"/>
      <c r="SSZ68" s="4"/>
      <c r="STA68" s="4"/>
      <c r="STB68" s="4"/>
      <c r="STC68" s="4"/>
      <c r="STD68" s="4"/>
      <c r="STE68" s="4"/>
      <c r="STF68" s="4"/>
      <c r="STG68" s="4"/>
      <c r="STH68" s="4"/>
      <c r="STI68" s="4"/>
      <c r="STJ68" s="4"/>
      <c r="STK68" s="4"/>
      <c r="STL68" s="4"/>
      <c r="STM68" s="4"/>
      <c r="STN68" s="4"/>
      <c r="STO68" s="4"/>
      <c r="STP68" s="4"/>
      <c r="STQ68" s="4"/>
      <c r="STR68" s="4"/>
      <c r="STS68" s="4"/>
      <c r="STT68" s="4"/>
      <c r="STU68" s="4"/>
      <c r="STV68" s="4"/>
      <c r="STW68" s="4"/>
      <c r="STX68" s="4"/>
      <c r="STY68" s="4"/>
      <c r="STZ68" s="4"/>
      <c r="SUA68" s="4"/>
      <c r="SUB68" s="4"/>
      <c r="SUC68" s="4"/>
      <c r="SUD68" s="4"/>
      <c r="SUE68" s="4"/>
      <c r="SUF68" s="4"/>
      <c r="SUG68" s="4"/>
      <c r="SUH68" s="4"/>
      <c r="SUI68" s="4"/>
      <c r="SUJ68" s="4"/>
      <c r="SUK68" s="4"/>
      <c r="SUL68" s="4"/>
      <c r="SUM68" s="4"/>
      <c r="SUN68" s="4"/>
      <c r="SUO68" s="4"/>
      <c r="SUP68" s="4"/>
      <c r="SUQ68" s="4"/>
      <c r="SUR68" s="4"/>
      <c r="SUS68" s="4"/>
      <c r="SUT68" s="4"/>
      <c r="SUU68" s="4"/>
      <c r="SUV68" s="4"/>
      <c r="SUW68" s="4"/>
      <c r="SUX68" s="4"/>
      <c r="SUY68" s="4"/>
      <c r="SUZ68" s="4"/>
      <c r="SVA68" s="4"/>
      <c r="SVB68" s="4"/>
      <c r="SVC68" s="4"/>
      <c r="SVD68" s="4"/>
      <c r="SVE68" s="4"/>
      <c r="SVF68" s="4"/>
      <c r="SVG68" s="4"/>
      <c r="SVH68" s="4"/>
      <c r="SVI68" s="4"/>
      <c r="SVJ68" s="4"/>
      <c r="SVK68" s="4"/>
      <c r="SVL68" s="4"/>
      <c r="SVM68" s="4"/>
      <c r="SVN68" s="4"/>
      <c r="SVO68" s="4"/>
      <c r="SVP68" s="4"/>
      <c r="SVQ68" s="4"/>
      <c r="SVR68" s="4"/>
      <c r="SVS68" s="4"/>
      <c r="SVT68" s="4"/>
      <c r="SVU68" s="4"/>
      <c r="SVV68" s="4"/>
      <c r="SVW68" s="4"/>
      <c r="SVX68" s="4"/>
      <c r="SVY68" s="4"/>
      <c r="SVZ68" s="4"/>
      <c r="SWA68" s="4"/>
      <c r="SWB68" s="4"/>
      <c r="SWC68" s="4"/>
      <c r="SWD68" s="4"/>
      <c r="SWE68" s="4"/>
      <c r="SWF68" s="4"/>
      <c r="SWG68" s="4"/>
      <c r="SWH68" s="4"/>
      <c r="SWI68" s="4"/>
      <c r="SWJ68" s="4"/>
      <c r="SWK68" s="4"/>
      <c r="SWL68" s="4"/>
      <c r="SWM68" s="4"/>
      <c r="SWN68" s="4"/>
      <c r="SWO68" s="4"/>
      <c r="SWP68" s="4"/>
      <c r="SWQ68" s="4"/>
      <c r="SWR68" s="4"/>
      <c r="SWS68" s="4"/>
      <c r="SWT68" s="4"/>
      <c r="SWU68" s="4"/>
      <c r="SWV68" s="4"/>
      <c r="SWW68" s="4"/>
      <c r="SWX68" s="4"/>
      <c r="SWY68" s="4"/>
      <c r="SWZ68" s="4"/>
      <c r="SXA68" s="4"/>
      <c r="SXB68" s="4"/>
      <c r="SXC68" s="4"/>
      <c r="SXD68" s="4"/>
      <c r="SXE68" s="4"/>
      <c r="SXF68" s="4"/>
      <c r="SXG68" s="4"/>
      <c r="SXH68" s="4"/>
      <c r="SXI68" s="4"/>
      <c r="SXJ68" s="4"/>
      <c r="SXK68" s="4"/>
      <c r="SXL68" s="4"/>
      <c r="SXM68" s="4"/>
      <c r="SXN68" s="4"/>
      <c r="SXO68" s="4"/>
      <c r="SXP68" s="4"/>
      <c r="SXQ68" s="4"/>
      <c r="SXR68" s="4"/>
      <c r="SXS68" s="4"/>
      <c r="SXT68" s="4"/>
      <c r="SXU68" s="4"/>
      <c r="SXV68" s="4"/>
      <c r="SXW68" s="4"/>
      <c r="SXX68" s="4"/>
      <c r="SXY68" s="4"/>
      <c r="SXZ68" s="4"/>
      <c r="SYA68" s="4"/>
      <c r="SYB68" s="4"/>
      <c r="SYC68" s="4"/>
      <c r="SYD68" s="4"/>
      <c r="SYE68" s="4"/>
      <c r="SYF68" s="4"/>
      <c r="SYG68" s="4"/>
      <c r="SYH68" s="4"/>
      <c r="SYI68" s="4"/>
      <c r="SYJ68" s="4"/>
      <c r="SYK68" s="4"/>
      <c r="SYL68" s="4"/>
      <c r="SYM68" s="4"/>
      <c r="SYN68" s="4"/>
      <c r="SYO68" s="4"/>
      <c r="SYP68" s="4"/>
      <c r="SYQ68" s="4"/>
      <c r="SYR68" s="4"/>
      <c r="SYS68" s="4"/>
      <c r="SYT68" s="4"/>
      <c r="SYU68" s="4"/>
      <c r="SYV68" s="4"/>
      <c r="SYW68" s="4"/>
      <c r="SYX68" s="4"/>
      <c r="SYY68" s="4"/>
      <c r="SYZ68" s="4"/>
      <c r="SZA68" s="4"/>
      <c r="SZB68" s="4"/>
      <c r="SZC68" s="4"/>
      <c r="SZD68" s="4"/>
      <c r="SZE68" s="4"/>
      <c r="SZF68" s="4"/>
      <c r="SZG68" s="4"/>
      <c r="SZH68" s="4"/>
      <c r="SZI68" s="4"/>
      <c r="SZJ68" s="4"/>
      <c r="SZK68" s="4"/>
      <c r="SZL68" s="4"/>
      <c r="SZM68" s="4"/>
      <c r="SZN68" s="4"/>
      <c r="SZO68" s="4"/>
      <c r="SZP68" s="4"/>
      <c r="SZQ68" s="4"/>
      <c r="SZR68" s="4"/>
      <c r="SZS68" s="4"/>
      <c r="SZT68" s="4"/>
      <c r="SZU68" s="4"/>
      <c r="SZV68" s="4"/>
      <c r="SZW68" s="4"/>
      <c r="SZX68" s="4"/>
      <c r="SZY68" s="4"/>
      <c r="SZZ68" s="4"/>
      <c r="TAA68" s="4"/>
      <c r="TAB68" s="4"/>
      <c r="TAC68" s="4"/>
      <c r="TAD68" s="4"/>
      <c r="TAE68" s="4"/>
      <c r="TAF68" s="4"/>
      <c r="TAG68" s="4"/>
      <c r="TAH68" s="4"/>
      <c r="TAI68" s="4"/>
      <c r="TAJ68" s="4"/>
      <c r="TAK68" s="4"/>
      <c r="TAL68" s="4"/>
      <c r="TAM68" s="4"/>
      <c r="TAN68" s="4"/>
      <c r="TAO68" s="4"/>
      <c r="TAP68" s="4"/>
      <c r="TAQ68" s="4"/>
      <c r="TAR68" s="4"/>
      <c r="TAS68" s="4"/>
      <c r="TAT68" s="4"/>
      <c r="TAU68" s="4"/>
      <c r="TAV68" s="4"/>
      <c r="TAW68" s="4"/>
      <c r="TAX68" s="4"/>
      <c r="TAY68" s="4"/>
      <c r="TAZ68" s="4"/>
      <c r="TBA68" s="4"/>
      <c r="TBB68" s="4"/>
      <c r="TBC68" s="4"/>
      <c r="TBD68" s="4"/>
      <c r="TBE68" s="4"/>
      <c r="TBF68" s="4"/>
      <c r="TBG68" s="4"/>
      <c r="TBH68" s="4"/>
      <c r="TBI68" s="4"/>
      <c r="TBJ68" s="4"/>
      <c r="TBK68" s="4"/>
      <c r="TBL68" s="4"/>
      <c r="TBM68" s="4"/>
      <c r="TBN68" s="4"/>
      <c r="TBO68" s="4"/>
      <c r="TBP68" s="4"/>
      <c r="TBQ68" s="4"/>
      <c r="TBR68" s="4"/>
      <c r="TBS68" s="4"/>
      <c r="TBT68" s="4"/>
      <c r="TBU68" s="4"/>
      <c r="TBV68" s="4"/>
      <c r="TBW68" s="4"/>
      <c r="TBX68" s="4"/>
      <c r="TBY68" s="4"/>
      <c r="TBZ68" s="4"/>
      <c r="TCA68" s="4"/>
      <c r="TCB68" s="4"/>
      <c r="TCC68" s="4"/>
      <c r="TCD68" s="4"/>
      <c r="TCE68" s="4"/>
      <c r="TCF68" s="4"/>
      <c r="TCG68" s="4"/>
      <c r="TCH68" s="4"/>
      <c r="TCI68" s="4"/>
      <c r="TCJ68" s="4"/>
      <c r="TCK68" s="4"/>
      <c r="TCL68" s="4"/>
      <c r="TCM68" s="4"/>
      <c r="TCN68" s="4"/>
      <c r="TCO68" s="4"/>
      <c r="TCP68" s="4"/>
      <c r="TCQ68" s="4"/>
      <c r="TCR68" s="4"/>
      <c r="TCS68" s="4"/>
      <c r="TCT68" s="4"/>
      <c r="TCU68" s="4"/>
      <c r="TCV68" s="4"/>
      <c r="TCW68" s="4"/>
      <c r="TCX68" s="4"/>
      <c r="TCY68" s="4"/>
      <c r="TCZ68" s="4"/>
      <c r="TDA68" s="4"/>
      <c r="TDB68" s="4"/>
      <c r="TDC68" s="4"/>
      <c r="TDD68" s="4"/>
      <c r="TDE68" s="4"/>
      <c r="TDF68" s="4"/>
      <c r="TDG68" s="4"/>
      <c r="TDH68" s="4"/>
      <c r="TDI68" s="4"/>
      <c r="TDJ68" s="4"/>
      <c r="TDK68" s="4"/>
      <c r="TDL68" s="4"/>
      <c r="TDM68" s="4"/>
      <c r="TDN68" s="4"/>
      <c r="TDO68" s="4"/>
      <c r="TDP68" s="4"/>
      <c r="TDQ68" s="4"/>
      <c r="TDR68" s="4"/>
      <c r="TDS68" s="4"/>
      <c r="TDT68" s="4"/>
      <c r="TDU68" s="4"/>
      <c r="TDV68" s="4"/>
      <c r="TDW68" s="4"/>
      <c r="TDX68" s="4"/>
      <c r="TDY68" s="4"/>
      <c r="TDZ68" s="4"/>
      <c r="TEA68" s="4"/>
      <c r="TEB68" s="4"/>
      <c r="TEC68" s="4"/>
      <c r="TED68" s="4"/>
      <c r="TEE68" s="4"/>
      <c r="TEF68" s="4"/>
      <c r="TEG68" s="4"/>
      <c r="TEH68" s="4"/>
      <c r="TEI68" s="4"/>
      <c r="TEJ68" s="4"/>
      <c r="TEK68" s="4"/>
      <c r="TEL68" s="4"/>
      <c r="TEM68" s="4"/>
      <c r="TEN68" s="4"/>
      <c r="TEO68" s="4"/>
      <c r="TEP68" s="4"/>
      <c r="TEQ68" s="4"/>
      <c r="TER68" s="4"/>
      <c r="TES68" s="4"/>
      <c r="TET68" s="4"/>
      <c r="TEU68" s="4"/>
      <c r="TEV68" s="4"/>
      <c r="TEW68" s="4"/>
      <c r="TEX68" s="4"/>
      <c r="TEY68" s="4"/>
      <c r="TEZ68" s="4"/>
      <c r="TFA68" s="4"/>
      <c r="TFB68" s="4"/>
      <c r="TFC68" s="4"/>
      <c r="TFD68" s="4"/>
      <c r="TFE68" s="4"/>
      <c r="TFF68" s="4"/>
      <c r="TFG68" s="4"/>
      <c r="TFH68" s="4"/>
      <c r="TFI68" s="4"/>
      <c r="TFJ68" s="4"/>
      <c r="TFK68" s="4"/>
      <c r="TFL68" s="4"/>
      <c r="TFM68" s="4"/>
      <c r="TFN68" s="4"/>
      <c r="TFO68" s="4"/>
      <c r="TFP68" s="4"/>
      <c r="TFQ68" s="4"/>
      <c r="TFR68" s="4"/>
      <c r="TFS68" s="4"/>
      <c r="TFT68" s="4"/>
      <c r="TFU68" s="4"/>
      <c r="TFV68" s="4"/>
      <c r="TFW68" s="4"/>
      <c r="TFX68" s="4"/>
      <c r="TFY68" s="4"/>
      <c r="TFZ68" s="4"/>
      <c r="TGA68" s="4"/>
      <c r="TGB68" s="4"/>
      <c r="TGC68" s="4"/>
      <c r="TGD68" s="4"/>
      <c r="TGE68" s="4"/>
      <c r="TGF68" s="4"/>
      <c r="TGG68" s="4"/>
      <c r="TGH68" s="4"/>
      <c r="TGI68" s="4"/>
      <c r="TGJ68" s="4"/>
      <c r="TGK68" s="4"/>
      <c r="TGL68" s="4"/>
      <c r="TGM68" s="4"/>
      <c r="TGN68" s="4"/>
      <c r="TGO68" s="4"/>
      <c r="TGP68" s="4"/>
      <c r="TGQ68" s="4"/>
      <c r="TGR68" s="4"/>
      <c r="TGS68" s="4"/>
      <c r="TGT68" s="4"/>
      <c r="TGU68" s="4"/>
      <c r="TGV68" s="4"/>
      <c r="TGW68" s="4"/>
      <c r="TGX68" s="4"/>
      <c r="TGY68" s="4"/>
      <c r="TGZ68" s="4"/>
      <c r="THA68" s="4"/>
      <c r="THB68" s="4"/>
      <c r="THC68" s="4"/>
      <c r="THD68" s="4"/>
      <c r="THE68" s="4"/>
      <c r="THF68" s="4"/>
      <c r="THG68" s="4"/>
      <c r="THH68" s="4"/>
      <c r="THI68" s="4"/>
      <c r="THJ68" s="4"/>
      <c r="THK68" s="4"/>
      <c r="THL68" s="4"/>
      <c r="THM68" s="4"/>
      <c r="THN68" s="4"/>
      <c r="THO68" s="4"/>
      <c r="THP68" s="4"/>
      <c r="THQ68" s="4"/>
      <c r="THR68" s="4"/>
      <c r="THS68" s="4"/>
      <c r="THT68" s="4"/>
      <c r="THU68" s="4"/>
      <c r="THV68" s="4"/>
      <c r="THW68" s="4"/>
      <c r="THX68" s="4"/>
      <c r="THY68" s="4"/>
      <c r="THZ68" s="4"/>
      <c r="TIA68" s="4"/>
      <c r="TIB68" s="4"/>
      <c r="TIC68" s="4"/>
      <c r="TID68" s="4"/>
      <c r="TIE68" s="4"/>
      <c r="TIF68" s="4"/>
      <c r="TIG68" s="4"/>
      <c r="TIH68" s="4"/>
      <c r="TII68" s="4"/>
      <c r="TIJ68" s="4"/>
      <c r="TIK68" s="4"/>
      <c r="TIL68" s="4"/>
      <c r="TIM68" s="4"/>
      <c r="TIN68" s="4"/>
      <c r="TIO68" s="4"/>
      <c r="TIP68" s="4"/>
      <c r="TIQ68" s="4"/>
      <c r="TIR68" s="4"/>
      <c r="TIS68" s="4"/>
      <c r="TIT68" s="4"/>
      <c r="TIU68" s="4"/>
      <c r="TIV68" s="4"/>
      <c r="TIW68" s="4"/>
      <c r="TIX68" s="4"/>
      <c r="TIY68" s="4"/>
      <c r="TIZ68" s="4"/>
      <c r="TJA68" s="4"/>
      <c r="TJB68" s="4"/>
      <c r="TJC68" s="4"/>
      <c r="TJD68" s="4"/>
      <c r="TJE68" s="4"/>
      <c r="TJF68" s="4"/>
      <c r="TJG68" s="4"/>
      <c r="TJH68" s="4"/>
      <c r="TJI68" s="4"/>
      <c r="TJJ68" s="4"/>
      <c r="TJK68" s="4"/>
      <c r="TJL68" s="4"/>
      <c r="TJM68" s="4"/>
      <c r="TJN68" s="4"/>
      <c r="TJO68" s="4"/>
      <c r="TJP68" s="4"/>
      <c r="TJQ68" s="4"/>
      <c r="TJR68" s="4"/>
      <c r="TJS68" s="4"/>
      <c r="TJT68" s="4"/>
      <c r="TJU68" s="4"/>
      <c r="TJV68" s="4"/>
      <c r="TJW68" s="4"/>
      <c r="TJX68" s="4"/>
      <c r="TJY68" s="4"/>
      <c r="TJZ68" s="4"/>
      <c r="TKA68" s="4"/>
      <c r="TKB68" s="4"/>
      <c r="TKC68" s="4"/>
      <c r="TKD68" s="4"/>
      <c r="TKE68" s="4"/>
      <c r="TKF68" s="4"/>
      <c r="TKG68" s="4"/>
      <c r="TKH68" s="4"/>
      <c r="TKI68" s="4"/>
      <c r="TKJ68" s="4"/>
      <c r="TKK68" s="4"/>
      <c r="TKL68" s="4"/>
      <c r="TKM68" s="4"/>
      <c r="TKN68" s="4"/>
      <c r="TKO68" s="4"/>
      <c r="TKP68" s="4"/>
      <c r="TKQ68" s="4"/>
      <c r="TKR68" s="4"/>
      <c r="TKS68" s="4"/>
      <c r="TKT68" s="4"/>
      <c r="TKU68" s="4"/>
      <c r="TKV68" s="4"/>
      <c r="TKW68" s="4"/>
      <c r="TKX68" s="4"/>
      <c r="TKY68" s="4"/>
      <c r="TKZ68" s="4"/>
      <c r="TLA68" s="4"/>
      <c r="TLB68" s="4"/>
      <c r="TLC68" s="4"/>
      <c r="TLD68" s="4"/>
      <c r="TLE68" s="4"/>
      <c r="TLF68" s="4"/>
      <c r="TLG68" s="4"/>
      <c r="TLH68" s="4"/>
      <c r="TLI68" s="4"/>
      <c r="TLJ68" s="4"/>
      <c r="TLK68" s="4"/>
      <c r="TLL68" s="4"/>
      <c r="TLM68" s="4"/>
      <c r="TLN68" s="4"/>
      <c r="TLO68" s="4"/>
      <c r="TLP68" s="4"/>
      <c r="TLQ68" s="4"/>
      <c r="TLR68" s="4"/>
      <c r="TLS68" s="4"/>
      <c r="TLT68" s="4"/>
      <c r="TLU68" s="4"/>
      <c r="TLV68" s="4"/>
      <c r="TLW68" s="4"/>
      <c r="TLX68" s="4"/>
      <c r="TLY68" s="4"/>
      <c r="TLZ68" s="4"/>
      <c r="TMA68" s="4"/>
      <c r="TMB68" s="4"/>
      <c r="TMC68" s="4"/>
      <c r="TMD68" s="4"/>
      <c r="TME68" s="4"/>
      <c r="TMF68" s="4"/>
      <c r="TMG68" s="4"/>
      <c r="TMH68" s="4"/>
      <c r="TMI68" s="4"/>
      <c r="TMJ68" s="4"/>
      <c r="TMK68" s="4"/>
      <c r="TML68" s="4"/>
      <c r="TMM68" s="4"/>
      <c r="TMN68" s="4"/>
      <c r="TMO68" s="4"/>
      <c r="TMP68" s="4"/>
      <c r="TMQ68" s="4"/>
      <c r="TMR68" s="4"/>
      <c r="TMS68" s="4"/>
      <c r="TMT68" s="4"/>
      <c r="TMU68" s="4"/>
      <c r="TMV68" s="4"/>
      <c r="TMW68" s="4"/>
      <c r="TMX68" s="4"/>
      <c r="TMY68" s="4"/>
      <c r="TMZ68" s="4"/>
      <c r="TNA68" s="4"/>
      <c r="TNB68" s="4"/>
      <c r="TNC68" s="4"/>
      <c r="TND68" s="4"/>
      <c r="TNE68" s="4"/>
      <c r="TNF68" s="4"/>
      <c r="TNG68" s="4"/>
      <c r="TNH68" s="4"/>
      <c r="TNI68" s="4"/>
      <c r="TNJ68" s="4"/>
      <c r="TNK68" s="4"/>
      <c r="TNL68" s="4"/>
      <c r="TNM68" s="4"/>
      <c r="TNN68" s="4"/>
      <c r="TNO68" s="4"/>
      <c r="TNP68" s="4"/>
      <c r="TNQ68" s="4"/>
      <c r="TNR68" s="4"/>
      <c r="TNS68" s="4"/>
      <c r="TNT68" s="4"/>
      <c r="TNU68" s="4"/>
      <c r="TNV68" s="4"/>
      <c r="TNW68" s="4"/>
      <c r="TNX68" s="4"/>
      <c r="TNY68" s="4"/>
      <c r="TNZ68" s="4"/>
      <c r="TOA68" s="4"/>
      <c r="TOB68" s="4"/>
      <c r="TOC68" s="4"/>
      <c r="TOD68" s="4"/>
      <c r="TOE68" s="4"/>
      <c r="TOF68" s="4"/>
      <c r="TOG68" s="4"/>
      <c r="TOH68" s="4"/>
      <c r="TOI68" s="4"/>
      <c r="TOJ68" s="4"/>
      <c r="TOK68" s="4"/>
      <c r="TOL68" s="4"/>
      <c r="TOM68" s="4"/>
      <c r="TON68" s="4"/>
      <c r="TOO68" s="4"/>
      <c r="TOP68" s="4"/>
      <c r="TOQ68" s="4"/>
      <c r="TOR68" s="4"/>
      <c r="TOS68" s="4"/>
      <c r="TOT68" s="4"/>
      <c r="TOU68" s="4"/>
      <c r="TOV68" s="4"/>
      <c r="TOW68" s="4"/>
      <c r="TOX68" s="4"/>
      <c r="TOY68" s="4"/>
      <c r="TOZ68" s="4"/>
      <c r="TPA68" s="4"/>
      <c r="TPB68" s="4"/>
      <c r="TPC68" s="4"/>
      <c r="TPD68" s="4"/>
      <c r="TPE68" s="4"/>
      <c r="TPF68" s="4"/>
      <c r="TPG68" s="4"/>
      <c r="TPH68" s="4"/>
      <c r="TPI68" s="4"/>
      <c r="TPJ68" s="4"/>
      <c r="TPK68" s="4"/>
      <c r="TPL68" s="4"/>
      <c r="TPM68" s="4"/>
      <c r="TPN68" s="4"/>
      <c r="TPO68" s="4"/>
      <c r="TPP68" s="4"/>
      <c r="TPQ68" s="4"/>
      <c r="TPR68" s="4"/>
      <c r="TPS68" s="4"/>
      <c r="TPT68" s="4"/>
      <c r="TPU68" s="4"/>
      <c r="TPV68" s="4"/>
      <c r="TPW68" s="4"/>
      <c r="TPX68" s="4"/>
      <c r="TPY68" s="4"/>
      <c r="TPZ68" s="4"/>
      <c r="TQA68" s="4"/>
      <c r="TQB68" s="4"/>
      <c r="TQC68" s="4"/>
      <c r="TQD68" s="4"/>
      <c r="TQE68" s="4"/>
      <c r="TQF68" s="4"/>
      <c r="TQG68" s="4"/>
      <c r="TQH68" s="4"/>
      <c r="TQI68" s="4"/>
      <c r="TQJ68" s="4"/>
      <c r="TQK68" s="4"/>
      <c r="TQL68" s="4"/>
      <c r="TQM68" s="4"/>
      <c r="TQN68" s="4"/>
      <c r="TQO68" s="4"/>
      <c r="TQP68" s="4"/>
      <c r="TQQ68" s="4"/>
      <c r="TQR68" s="4"/>
      <c r="TQS68" s="4"/>
      <c r="TQT68" s="4"/>
      <c r="TQU68" s="4"/>
      <c r="TQV68" s="4"/>
      <c r="TQW68" s="4"/>
      <c r="TQX68" s="4"/>
      <c r="TQY68" s="4"/>
      <c r="TQZ68" s="4"/>
      <c r="TRA68" s="4"/>
      <c r="TRB68" s="4"/>
      <c r="TRC68" s="4"/>
      <c r="TRD68" s="4"/>
      <c r="TRE68" s="4"/>
      <c r="TRF68" s="4"/>
      <c r="TRG68" s="4"/>
      <c r="TRH68" s="4"/>
      <c r="TRI68" s="4"/>
      <c r="TRJ68" s="4"/>
      <c r="TRK68" s="4"/>
      <c r="TRL68" s="4"/>
      <c r="TRM68" s="4"/>
      <c r="TRN68" s="4"/>
      <c r="TRO68" s="4"/>
      <c r="TRP68" s="4"/>
      <c r="TRQ68" s="4"/>
      <c r="TRR68" s="4"/>
      <c r="TRS68" s="4"/>
      <c r="TRT68" s="4"/>
      <c r="TRU68" s="4"/>
      <c r="TRV68" s="4"/>
      <c r="TRW68" s="4"/>
      <c r="TRX68" s="4"/>
      <c r="TRY68" s="4"/>
      <c r="TRZ68" s="4"/>
      <c r="TSA68" s="4"/>
      <c r="TSB68" s="4"/>
      <c r="TSC68" s="4"/>
      <c r="TSD68" s="4"/>
      <c r="TSE68" s="4"/>
      <c r="TSF68" s="4"/>
      <c r="TSG68" s="4"/>
      <c r="TSH68" s="4"/>
      <c r="TSI68" s="4"/>
      <c r="TSJ68" s="4"/>
      <c r="TSK68" s="4"/>
      <c r="TSL68" s="4"/>
      <c r="TSM68" s="4"/>
      <c r="TSN68" s="4"/>
      <c r="TSO68" s="4"/>
      <c r="TSP68" s="4"/>
      <c r="TSQ68" s="4"/>
      <c r="TSR68" s="4"/>
      <c r="TSS68" s="4"/>
      <c r="TST68" s="4"/>
      <c r="TSU68" s="4"/>
      <c r="TSV68" s="4"/>
      <c r="TSW68" s="4"/>
      <c r="TSX68" s="4"/>
      <c r="TSY68" s="4"/>
      <c r="TSZ68" s="4"/>
      <c r="TTA68" s="4"/>
      <c r="TTB68" s="4"/>
      <c r="TTC68" s="4"/>
      <c r="TTD68" s="4"/>
      <c r="TTE68" s="4"/>
      <c r="TTF68" s="4"/>
      <c r="TTG68" s="4"/>
      <c r="TTH68" s="4"/>
      <c r="TTI68" s="4"/>
      <c r="TTJ68" s="4"/>
      <c r="TTK68" s="4"/>
      <c r="TTL68" s="4"/>
      <c r="TTM68" s="4"/>
      <c r="TTN68" s="4"/>
      <c r="TTO68" s="4"/>
      <c r="TTP68" s="4"/>
      <c r="TTQ68" s="4"/>
      <c r="TTR68" s="4"/>
      <c r="TTS68" s="4"/>
      <c r="TTT68" s="4"/>
      <c r="TTU68" s="4"/>
      <c r="TTV68" s="4"/>
      <c r="TTW68" s="4"/>
      <c r="TTX68" s="4"/>
      <c r="TTY68" s="4"/>
      <c r="TTZ68" s="4"/>
      <c r="TUA68" s="4"/>
      <c r="TUB68" s="4"/>
      <c r="TUC68" s="4"/>
      <c r="TUD68" s="4"/>
      <c r="TUE68" s="4"/>
      <c r="TUF68" s="4"/>
      <c r="TUG68" s="4"/>
      <c r="TUH68" s="4"/>
      <c r="TUI68" s="4"/>
      <c r="TUJ68" s="4"/>
      <c r="TUK68" s="4"/>
      <c r="TUL68" s="4"/>
      <c r="TUM68" s="4"/>
      <c r="TUN68" s="4"/>
      <c r="TUO68" s="4"/>
      <c r="TUP68" s="4"/>
      <c r="TUQ68" s="4"/>
      <c r="TUR68" s="4"/>
      <c r="TUS68" s="4"/>
      <c r="TUT68" s="4"/>
      <c r="TUU68" s="4"/>
      <c r="TUV68" s="4"/>
      <c r="TUW68" s="4"/>
      <c r="TUX68" s="4"/>
      <c r="TUY68" s="4"/>
      <c r="TUZ68" s="4"/>
      <c r="TVA68" s="4"/>
      <c r="TVB68" s="4"/>
      <c r="TVC68" s="4"/>
      <c r="TVD68" s="4"/>
      <c r="TVE68" s="4"/>
      <c r="TVF68" s="4"/>
      <c r="TVG68" s="4"/>
      <c r="TVH68" s="4"/>
      <c r="TVI68" s="4"/>
      <c r="TVJ68" s="4"/>
      <c r="TVK68" s="4"/>
      <c r="TVL68" s="4"/>
      <c r="TVM68" s="4"/>
      <c r="TVN68" s="4"/>
      <c r="TVO68" s="4"/>
      <c r="TVP68" s="4"/>
      <c r="TVQ68" s="4"/>
      <c r="TVR68" s="4"/>
      <c r="TVS68" s="4"/>
      <c r="TVT68" s="4"/>
      <c r="TVU68" s="4"/>
      <c r="TVV68" s="4"/>
      <c r="TVW68" s="4"/>
      <c r="TVX68" s="4"/>
      <c r="TVY68" s="4"/>
      <c r="TVZ68" s="4"/>
      <c r="TWA68" s="4"/>
      <c r="TWB68" s="4"/>
      <c r="TWC68" s="4"/>
      <c r="TWD68" s="4"/>
      <c r="TWE68" s="4"/>
      <c r="TWF68" s="4"/>
      <c r="TWG68" s="4"/>
      <c r="TWH68" s="4"/>
      <c r="TWI68" s="4"/>
      <c r="TWJ68" s="4"/>
      <c r="TWK68" s="4"/>
      <c r="TWL68" s="4"/>
      <c r="TWM68" s="4"/>
      <c r="TWN68" s="4"/>
      <c r="TWO68" s="4"/>
      <c r="TWP68" s="4"/>
      <c r="TWQ68" s="4"/>
      <c r="TWR68" s="4"/>
      <c r="TWS68" s="4"/>
      <c r="TWT68" s="4"/>
      <c r="TWU68" s="4"/>
      <c r="TWV68" s="4"/>
      <c r="TWW68" s="4"/>
      <c r="TWX68" s="4"/>
      <c r="TWY68" s="4"/>
      <c r="TWZ68" s="4"/>
      <c r="TXA68" s="4"/>
      <c r="TXB68" s="4"/>
      <c r="TXC68" s="4"/>
      <c r="TXD68" s="4"/>
      <c r="TXE68" s="4"/>
      <c r="TXF68" s="4"/>
      <c r="TXG68" s="4"/>
      <c r="TXH68" s="4"/>
      <c r="TXI68" s="4"/>
      <c r="TXJ68" s="4"/>
      <c r="TXK68" s="4"/>
      <c r="TXL68" s="4"/>
      <c r="TXM68" s="4"/>
      <c r="TXN68" s="4"/>
      <c r="TXO68" s="4"/>
      <c r="TXP68" s="4"/>
      <c r="TXQ68" s="4"/>
      <c r="TXR68" s="4"/>
      <c r="TXS68" s="4"/>
      <c r="TXT68" s="4"/>
      <c r="TXU68" s="4"/>
      <c r="TXV68" s="4"/>
      <c r="TXW68" s="4"/>
      <c r="TXX68" s="4"/>
      <c r="TXY68" s="4"/>
      <c r="TXZ68" s="4"/>
      <c r="TYA68" s="4"/>
      <c r="TYB68" s="4"/>
      <c r="TYC68" s="4"/>
      <c r="TYD68" s="4"/>
      <c r="TYE68" s="4"/>
      <c r="TYF68" s="4"/>
      <c r="TYG68" s="4"/>
      <c r="TYH68" s="4"/>
      <c r="TYI68" s="4"/>
      <c r="TYJ68" s="4"/>
      <c r="TYK68" s="4"/>
      <c r="TYL68" s="4"/>
      <c r="TYM68" s="4"/>
      <c r="TYN68" s="4"/>
      <c r="TYO68" s="4"/>
      <c r="TYP68" s="4"/>
      <c r="TYQ68" s="4"/>
      <c r="TYR68" s="4"/>
      <c r="TYS68" s="4"/>
      <c r="TYT68" s="4"/>
      <c r="TYU68" s="4"/>
      <c r="TYV68" s="4"/>
      <c r="TYW68" s="4"/>
      <c r="TYX68" s="4"/>
      <c r="TYY68" s="4"/>
      <c r="TYZ68" s="4"/>
      <c r="TZA68" s="4"/>
      <c r="TZB68" s="4"/>
      <c r="TZC68" s="4"/>
      <c r="TZD68" s="4"/>
      <c r="TZE68" s="4"/>
      <c r="TZF68" s="4"/>
      <c r="TZG68" s="4"/>
      <c r="TZH68" s="4"/>
      <c r="TZI68" s="4"/>
      <c r="TZJ68" s="4"/>
      <c r="TZK68" s="4"/>
      <c r="TZL68" s="4"/>
      <c r="TZM68" s="4"/>
      <c r="TZN68" s="4"/>
      <c r="TZO68" s="4"/>
      <c r="TZP68" s="4"/>
      <c r="TZQ68" s="4"/>
      <c r="TZR68" s="4"/>
      <c r="TZS68" s="4"/>
      <c r="TZT68" s="4"/>
      <c r="TZU68" s="4"/>
      <c r="TZV68" s="4"/>
      <c r="TZW68" s="4"/>
      <c r="TZX68" s="4"/>
      <c r="TZY68" s="4"/>
      <c r="TZZ68" s="4"/>
      <c r="UAA68" s="4"/>
      <c r="UAB68" s="4"/>
      <c r="UAC68" s="4"/>
      <c r="UAD68" s="4"/>
      <c r="UAE68" s="4"/>
      <c r="UAF68" s="4"/>
      <c r="UAG68" s="4"/>
      <c r="UAH68" s="4"/>
      <c r="UAI68" s="4"/>
      <c r="UAJ68" s="4"/>
      <c r="UAK68" s="4"/>
      <c r="UAL68" s="4"/>
      <c r="UAM68" s="4"/>
      <c r="UAN68" s="4"/>
      <c r="UAO68" s="4"/>
      <c r="UAP68" s="4"/>
      <c r="UAQ68" s="4"/>
      <c r="UAR68" s="4"/>
      <c r="UAS68" s="4"/>
      <c r="UAT68" s="4"/>
      <c r="UAU68" s="4"/>
      <c r="UAV68" s="4"/>
      <c r="UAW68" s="4"/>
      <c r="UAX68" s="4"/>
      <c r="UAY68" s="4"/>
      <c r="UAZ68" s="4"/>
      <c r="UBA68" s="4"/>
      <c r="UBB68" s="4"/>
      <c r="UBC68" s="4"/>
      <c r="UBD68" s="4"/>
      <c r="UBE68" s="4"/>
      <c r="UBF68" s="4"/>
      <c r="UBG68" s="4"/>
      <c r="UBH68" s="4"/>
      <c r="UBI68" s="4"/>
      <c r="UBJ68" s="4"/>
      <c r="UBK68" s="4"/>
      <c r="UBL68" s="4"/>
      <c r="UBM68" s="4"/>
      <c r="UBN68" s="4"/>
      <c r="UBO68" s="4"/>
      <c r="UBP68" s="4"/>
      <c r="UBQ68" s="4"/>
      <c r="UBR68" s="4"/>
      <c r="UBS68" s="4"/>
      <c r="UBT68" s="4"/>
      <c r="UBU68" s="4"/>
      <c r="UBV68" s="4"/>
      <c r="UBW68" s="4"/>
      <c r="UBX68" s="4"/>
      <c r="UBY68" s="4"/>
      <c r="UBZ68" s="4"/>
      <c r="UCA68" s="4"/>
      <c r="UCB68" s="4"/>
      <c r="UCC68" s="4"/>
      <c r="UCD68" s="4"/>
      <c r="UCE68" s="4"/>
      <c r="UCF68" s="4"/>
      <c r="UCG68" s="4"/>
      <c r="UCH68" s="4"/>
      <c r="UCI68" s="4"/>
      <c r="UCJ68" s="4"/>
      <c r="UCK68" s="4"/>
      <c r="UCL68" s="4"/>
      <c r="UCM68" s="4"/>
      <c r="UCN68" s="4"/>
      <c r="UCO68" s="4"/>
      <c r="UCP68" s="4"/>
      <c r="UCQ68" s="4"/>
      <c r="UCR68" s="4"/>
      <c r="UCS68" s="4"/>
      <c r="UCT68" s="4"/>
      <c r="UCU68" s="4"/>
      <c r="UCV68" s="4"/>
      <c r="UCW68" s="4"/>
      <c r="UCX68" s="4"/>
      <c r="UCY68" s="4"/>
      <c r="UCZ68" s="4"/>
      <c r="UDA68" s="4"/>
      <c r="UDB68" s="4"/>
      <c r="UDC68" s="4"/>
      <c r="UDD68" s="4"/>
      <c r="UDE68" s="4"/>
      <c r="UDF68" s="4"/>
      <c r="UDG68" s="4"/>
      <c r="UDH68" s="4"/>
      <c r="UDI68" s="4"/>
      <c r="UDJ68" s="4"/>
      <c r="UDK68" s="4"/>
      <c r="UDL68" s="4"/>
      <c r="UDM68" s="4"/>
      <c r="UDN68" s="4"/>
      <c r="UDO68" s="4"/>
      <c r="UDP68" s="4"/>
      <c r="UDQ68" s="4"/>
      <c r="UDR68" s="4"/>
      <c r="UDS68" s="4"/>
      <c r="UDT68" s="4"/>
      <c r="UDU68" s="4"/>
      <c r="UDV68" s="4"/>
      <c r="UDW68" s="4"/>
      <c r="UDX68" s="4"/>
      <c r="UDY68" s="4"/>
      <c r="UDZ68" s="4"/>
      <c r="UEA68" s="4"/>
      <c r="UEB68" s="4"/>
      <c r="UEC68" s="4"/>
      <c r="UED68" s="4"/>
      <c r="UEE68" s="4"/>
      <c r="UEF68" s="4"/>
      <c r="UEG68" s="4"/>
      <c r="UEH68" s="4"/>
      <c r="UEI68" s="4"/>
      <c r="UEJ68" s="4"/>
      <c r="UEK68" s="4"/>
      <c r="UEL68" s="4"/>
      <c r="UEM68" s="4"/>
      <c r="UEN68" s="4"/>
      <c r="UEO68" s="4"/>
      <c r="UEP68" s="4"/>
      <c r="UEQ68" s="4"/>
      <c r="UER68" s="4"/>
      <c r="UES68" s="4"/>
      <c r="UET68" s="4"/>
      <c r="UEU68" s="4"/>
      <c r="UEV68" s="4"/>
      <c r="UEW68" s="4"/>
      <c r="UEX68" s="4"/>
      <c r="UEY68" s="4"/>
      <c r="UEZ68" s="4"/>
      <c r="UFA68" s="4"/>
      <c r="UFB68" s="4"/>
      <c r="UFC68" s="4"/>
      <c r="UFD68" s="4"/>
      <c r="UFE68" s="4"/>
      <c r="UFF68" s="4"/>
      <c r="UFG68" s="4"/>
      <c r="UFH68" s="4"/>
      <c r="UFI68" s="4"/>
      <c r="UFJ68" s="4"/>
      <c r="UFK68" s="4"/>
      <c r="UFL68" s="4"/>
      <c r="UFM68" s="4"/>
      <c r="UFN68" s="4"/>
      <c r="UFO68" s="4"/>
      <c r="UFP68" s="4"/>
      <c r="UFQ68" s="4"/>
      <c r="UFR68" s="4"/>
      <c r="UFS68" s="4"/>
      <c r="UFT68" s="4"/>
      <c r="UFU68" s="4"/>
      <c r="UFV68" s="4"/>
      <c r="UFW68" s="4"/>
      <c r="UFX68" s="4"/>
      <c r="UFY68" s="4"/>
      <c r="UFZ68" s="4"/>
      <c r="UGA68" s="4"/>
      <c r="UGB68" s="4"/>
      <c r="UGC68" s="4"/>
      <c r="UGD68" s="4"/>
      <c r="UGE68" s="4"/>
      <c r="UGF68" s="4"/>
      <c r="UGG68" s="4"/>
      <c r="UGH68" s="4"/>
      <c r="UGI68" s="4"/>
      <c r="UGJ68" s="4"/>
      <c r="UGK68" s="4"/>
      <c r="UGL68" s="4"/>
      <c r="UGM68" s="4"/>
      <c r="UGN68" s="4"/>
      <c r="UGO68" s="4"/>
      <c r="UGP68" s="4"/>
      <c r="UGQ68" s="4"/>
      <c r="UGR68" s="4"/>
      <c r="UGS68" s="4"/>
      <c r="UGT68" s="4"/>
      <c r="UGU68" s="4"/>
      <c r="UGV68" s="4"/>
      <c r="UGW68" s="4"/>
      <c r="UGX68" s="4"/>
      <c r="UGY68" s="4"/>
      <c r="UGZ68" s="4"/>
      <c r="UHA68" s="4"/>
      <c r="UHB68" s="4"/>
      <c r="UHC68" s="4"/>
      <c r="UHD68" s="4"/>
      <c r="UHE68" s="4"/>
      <c r="UHF68" s="4"/>
      <c r="UHG68" s="4"/>
      <c r="UHH68" s="4"/>
      <c r="UHI68" s="4"/>
      <c r="UHJ68" s="4"/>
      <c r="UHK68" s="4"/>
      <c r="UHL68" s="4"/>
      <c r="UHM68" s="4"/>
      <c r="UHN68" s="4"/>
      <c r="UHO68" s="4"/>
      <c r="UHP68" s="4"/>
      <c r="UHQ68" s="4"/>
      <c r="UHR68" s="4"/>
      <c r="UHS68" s="4"/>
      <c r="UHT68" s="4"/>
      <c r="UHU68" s="4"/>
      <c r="UHV68" s="4"/>
      <c r="UHW68" s="4"/>
      <c r="UHX68" s="4"/>
      <c r="UHY68" s="4"/>
      <c r="UHZ68" s="4"/>
      <c r="UIA68" s="4"/>
      <c r="UIB68" s="4"/>
      <c r="UIC68" s="4"/>
      <c r="UID68" s="4"/>
      <c r="UIE68" s="4"/>
      <c r="UIF68" s="4"/>
      <c r="UIG68" s="4"/>
      <c r="UIH68" s="4"/>
      <c r="UII68" s="4"/>
      <c r="UIJ68" s="4"/>
      <c r="UIK68" s="4"/>
      <c r="UIL68" s="4"/>
      <c r="UIM68" s="4"/>
      <c r="UIN68" s="4"/>
      <c r="UIO68" s="4"/>
      <c r="UIP68" s="4"/>
      <c r="UIQ68" s="4"/>
      <c r="UIR68" s="4"/>
      <c r="UIS68" s="4"/>
      <c r="UIT68" s="4"/>
      <c r="UIU68" s="4"/>
      <c r="UIV68" s="4"/>
      <c r="UIW68" s="4"/>
      <c r="UIX68" s="4"/>
      <c r="UIY68" s="4"/>
      <c r="UIZ68" s="4"/>
      <c r="UJA68" s="4"/>
      <c r="UJB68" s="4"/>
      <c r="UJC68" s="4"/>
      <c r="UJD68" s="4"/>
      <c r="UJE68" s="4"/>
      <c r="UJF68" s="4"/>
      <c r="UJG68" s="4"/>
      <c r="UJH68" s="4"/>
      <c r="UJI68" s="4"/>
      <c r="UJJ68" s="4"/>
      <c r="UJK68" s="4"/>
      <c r="UJL68" s="4"/>
      <c r="UJM68" s="4"/>
      <c r="UJN68" s="4"/>
      <c r="UJO68" s="4"/>
      <c r="UJP68" s="4"/>
      <c r="UJQ68" s="4"/>
      <c r="UJR68" s="4"/>
      <c r="UJS68" s="4"/>
      <c r="UJT68" s="4"/>
      <c r="UJU68" s="4"/>
      <c r="UJV68" s="4"/>
      <c r="UJW68" s="4"/>
      <c r="UJX68" s="4"/>
      <c r="UJY68" s="4"/>
      <c r="UJZ68" s="4"/>
      <c r="UKA68" s="4"/>
      <c r="UKB68" s="4"/>
      <c r="UKC68" s="4"/>
      <c r="UKD68" s="4"/>
      <c r="UKE68" s="4"/>
      <c r="UKF68" s="4"/>
      <c r="UKG68" s="4"/>
      <c r="UKH68" s="4"/>
      <c r="UKI68" s="4"/>
      <c r="UKJ68" s="4"/>
      <c r="UKK68" s="4"/>
      <c r="UKL68" s="4"/>
      <c r="UKM68" s="4"/>
      <c r="UKN68" s="4"/>
      <c r="UKO68" s="4"/>
      <c r="UKP68" s="4"/>
      <c r="UKQ68" s="4"/>
      <c r="UKR68" s="4"/>
      <c r="UKS68" s="4"/>
      <c r="UKT68" s="4"/>
      <c r="UKU68" s="4"/>
      <c r="UKV68" s="4"/>
      <c r="UKW68" s="4"/>
      <c r="UKX68" s="4"/>
      <c r="UKY68" s="4"/>
      <c r="UKZ68" s="4"/>
      <c r="ULA68" s="4"/>
      <c r="ULB68" s="4"/>
      <c r="ULC68" s="4"/>
      <c r="ULD68" s="4"/>
      <c r="ULE68" s="4"/>
      <c r="ULF68" s="4"/>
      <c r="ULG68" s="4"/>
      <c r="ULH68" s="4"/>
      <c r="ULI68" s="4"/>
      <c r="ULJ68" s="4"/>
      <c r="ULK68" s="4"/>
      <c r="ULL68" s="4"/>
      <c r="ULM68" s="4"/>
      <c r="ULN68" s="4"/>
      <c r="ULO68" s="4"/>
      <c r="ULP68" s="4"/>
      <c r="ULQ68" s="4"/>
      <c r="ULR68" s="4"/>
      <c r="ULS68" s="4"/>
      <c r="ULT68" s="4"/>
      <c r="ULU68" s="4"/>
      <c r="ULV68" s="4"/>
      <c r="ULW68" s="4"/>
      <c r="ULX68" s="4"/>
      <c r="ULY68" s="4"/>
      <c r="ULZ68" s="4"/>
      <c r="UMA68" s="4"/>
      <c r="UMB68" s="4"/>
      <c r="UMC68" s="4"/>
      <c r="UMD68" s="4"/>
      <c r="UME68" s="4"/>
      <c r="UMF68" s="4"/>
      <c r="UMG68" s="4"/>
      <c r="UMH68" s="4"/>
      <c r="UMI68" s="4"/>
      <c r="UMJ68" s="4"/>
      <c r="UMK68" s="4"/>
      <c r="UML68" s="4"/>
      <c r="UMM68" s="4"/>
      <c r="UMN68" s="4"/>
      <c r="UMO68" s="4"/>
      <c r="UMP68" s="4"/>
      <c r="UMQ68" s="4"/>
      <c r="UMR68" s="4"/>
      <c r="UMS68" s="4"/>
      <c r="UMT68" s="4"/>
      <c r="UMU68" s="4"/>
      <c r="UMV68" s="4"/>
      <c r="UMW68" s="4"/>
      <c r="UMX68" s="4"/>
      <c r="UMY68" s="4"/>
      <c r="UMZ68" s="4"/>
      <c r="UNA68" s="4"/>
      <c r="UNB68" s="4"/>
      <c r="UNC68" s="4"/>
      <c r="UND68" s="4"/>
      <c r="UNE68" s="4"/>
      <c r="UNF68" s="4"/>
      <c r="UNG68" s="4"/>
      <c r="UNH68" s="4"/>
      <c r="UNI68" s="4"/>
      <c r="UNJ68" s="4"/>
      <c r="UNK68" s="4"/>
      <c r="UNL68" s="4"/>
      <c r="UNM68" s="4"/>
      <c r="UNN68" s="4"/>
      <c r="UNO68" s="4"/>
      <c r="UNP68" s="4"/>
      <c r="UNQ68" s="4"/>
      <c r="UNR68" s="4"/>
      <c r="UNS68" s="4"/>
      <c r="UNT68" s="4"/>
      <c r="UNU68" s="4"/>
      <c r="UNV68" s="4"/>
      <c r="UNW68" s="4"/>
      <c r="UNX68" s="4"/>
      <c r="UNY68" s="4"/>
      <c r="UNZ68" s="4"/>
      <c r="UOA68" s="4"/>
      <c r="UOB68" s="4"/>
      <c r="UOC68" s="4"/>
      <c r="UOD68" s="4"/>
      <c r="UOE68" s="4"/>
      <c r="UOF68" s="4"/>
      <c r="UOG68" s="4"/>
      <c r="UOH68" s="4"/>
      <c r="UOI68" s="4"/>
      <c r="UOJ68" s="4"/>
      <c r="UOK68" s="4"/>
      <c r="UOL68" s="4"/>
      <c r="UOM68" s="4"/>
      <c r="UON68" s="4"/>
      <c r="UOO68" s="4"/>
      <c r="UOP68" s="4"/>
      <c r="UOQ68" s="4"/>
      <c r="UOR68" s="4"/>
      <c r="UOS68" s="4"/>
      <c r="UOT68" s="4"/>
      <c r="UOU68" s="4"/>
      <c r="UOV68" s="4"/>
      <c r="UOW68" s="4"/>
      <c r="UOX68" s="4"/>
      <c r="UOY68" s="4"/>
      <c r="UOZ68" s="4"/>
      <c r="UPA68" s="4"/>
      <c r="UPB68" s="4"/>
      <c r="UPC68" s="4"/>
      <c r="UPD68" s="4"/>
      <c r="UPE68" s="4"/>
      <c r="UPF68" s="4"/>
      <c r="UPG68" s="4"/>
      <c r="UPH68" s="4"/>
      <c r="UPI68" s="4"/>
      <c r="UPJ68" s="4"/>
      <c r="UPK68" s="4"/>
      <c r="UPL68" s="4"/>
      <c r="UPM68" s="4"/>
      <c r="UPN68" s="4"/>
      <c r="UPO68" s="4"/>
      <c r="UPP68" s="4"/>
      <c r="UPQ68" s="4"/>
      <c r="UPR68" s="4"/>
      <c r="UPS68" s="4"/>
      <c r="UPT68" s="4"/>
      <c r="UPU68" s="4"/>
      <c r="UPV68" s="4"/>
      <c r="UPW68" s="4"/>
      <c r="UPX68" s="4"/>
      <c r="UPY68" s="4"/>
      <c r="UPZ68" s="4"/>
      <c r="UQA68" s="4"/>
      <c r="UQB68" s="4"/>
      <c r="UQC68" s="4"/>
      <c r="UQD68" s="4"/>
      <c r="UQE68" s="4"/>
      <c r="UQF68" s="4"/>
      <c r="UQG68" s="4"/>
      <c r="UQH68" s="4"/>
      <c r="UQI68" s="4"/>
      <c r="UQJ68" s="4"/>
      <c r="UQK68" s="4"/>
      <c r="UQL68" s="4"/>
      <c r="UQM68" s="4"/>
      <c r="UQN68" s="4"/>
      <c r="UQO68" s="4"/>
      <c r="UQP68" s="4"/>
      <c r="UQQ68" s="4"/>
      <c r="UQR68" s="4"/>
      <c r="UQS68" s="4"/>
      <c r="UQT68" s="4"/>
      <c r="UQU68" s="4"/>
      <c r="UQV68" s="4"/>
      <c r="UQW68" s="4"/>
      <c r="UQX68" s="4"/>
      <c r="UQY68" s="4"/>
      <c r="UQZ68" s="4"/>
      <c r="URA68" s="4"/>
      <c r="URB68" s="4"/>
      <c r="URC68" s="4"/>
      <c r="URD68" s="4"/>
      <c r="URE68" s="4"/>
      <c r="URF68" s="4"/>
      <c r="URG68" s="4"/>
      <c r="URH68" s="4"/>
      <c r="URI68" s="4"/>
      <c r="URJ68" s="4"/>
      <c r="URK68" s="4"/>
      <c r="URL68" s="4"/>
      <c r="URM68" s="4"/>
      <c r="URN68" s="4"/>
      <c r="URO68" s="4"/>
      <c r="URP68" s="4"/>
      <c r="URQ68" s="4"/>
      <c r="URR68" s="4"/>
      <c r="URS68" s="4"/>
      <c r="URT68" s="4"/>
      <c r="URU68" s="4"/>
      <c r="URV68" s="4"/>
      <c r="URW68" s="4"/>
      <c r="URX68" s="4"/>
      <c r="URY68" s="4"/>
      <c r="URZ68" s="4"/>
      <c r="USA68" s="4"/>
      <c r="USB68" s="4"/>
      <c r="USC68" s="4"/>
      <c r="USD68" s="4"/>
      <c r="USE68" s="4"/>
      <c r="USF68" s="4"/>
      <c r="USG68" s="4"/>
      <c r="USH68" s="4"/>
      <c r="USI68" s="4"/>
      <c r="USJ68" s="4"/>
      <c r="USK68" s="4"/>
      <c r="USL68" s="4"/>
      <c r="USM68" s="4"/>
      <c r="USN68" s="4"/>
      <c r="USO68" s="4"/>
      <c r="USP68" s="4"/>
      <c r="USQ68" s="4"/>
      <c r="USR68" s="4"/>
      <c r="USS68" s="4"/>
      <c r="UST68" s="4"/>
      <c r="USU68" s="4"/>
      <c r="USV68" s="4"/>
      <c r="USW68" s="4"/>
      <c r="USX68" s="4"/>
      <c r="USY68" s="4"/>
      <c r="USZ68" s="4"/>
      <c r="UTA68" s="4"/>
      <c r="UTB68" s="4"/>
      <c r="UTC68" s="4"/>
      <c r="UTD68" s="4"/>
      <c r="UTE68" s="4"/>
      <c r="UTF68" s="4"/>
      <c r="UTG68" s="4"/>
      <c r="UTH68" s="4"/>
      <c r="UTI68" s="4"/>
      <c r="UTJ68" s="4"/>
      <c r="UTK68" s="4"/>
      <c r="UTL68" s="4"/>
      <c r="UTM68" s="4"/>
      <c r="UTN68" s="4"/>
      <c r="UTO68" s="4"/>
      <c r="UTP68" s="4"/>
      <c r="UTQ68" s="4"/>
      <c r="UTR68" s="4"/>
      <c r="UTS68" s="4"/>
      <c r="UTT68" s="4"/>
      <c r="UTU68" s="4"/>
      <c r="UTV68" s="4"/>
      <c r="UTW68" s="4"/>
      <c r="UTX68" s="4"/>
      <c r="UTY68" s="4"/>
      <c r="UTZ68" s="4"/>
      <c r="UUA68" s="4"/>
      <c r="UUB68" s="4"/>
      <c r="UUC68" s="4"/>
      <c r="UUD68" s="4"/>
      <c r="UUE68" s="4"/>
      <c r="UUF68" s="4"/>
      <c r="UUG68" s="4"/>
      <c r="UUH68" s="4"/>
      <c r="UUI68" s="4"/>
      <c r="UUJ68" s="4"/>
      <c r="UUK68" s="4"/>
      <c r="UUL68" s="4"/>
      <c r="UUM68" s="4"/>
      <c r="UUN68" s="4"/>
      <c r="UUO68" s="4"/>
      <c r="UUP68" s="4"/>
      <c r="UUQ68" s="4"/>
      <c r="UUR68" s="4"/>
      <c r="UUS68" s="4"/>
      <c r="UUT68" s="4"/>
      <c r="UUU68" s="4"/>
      <c r="UUV68" s="4"/>
      <c r="UUW68" s="4"/>
      <c r="UUX68" s="4"/>
      <c r="UUY68" s="4"/>
      <c r="UUZ68" s="4"/>
      <c r="UVA68" s="4"/>
      <c r="UVB68" s="4"/>
      <c r="UVC68" s="4"/>
      <c r="UVD68" s="4"/>
      <c r="UVE68" s="4"/>
      <c r="UVF68" s="4"/>
      <c r="UVG68" s="4"/>
      <c r="UVH68" s="4"/>
      <c r="UVI68" s="4"/>
      <c r="UVJ68" s="4"/>
      <c r="UVK68" s="4"/>
      <c r="UVL68" s="4"/>
      <c r="UVM68" s="4"/>
      <c r="UVN68" s="4"/>
      <c r="UVO68" s="4"/>
      <c r="UVP68" s="4"/>
      <c r="UVQ68" s="4"/>
      <c r="UVR68" s="4"/>
      <c r="UVS68" s="4"/>
      <c r="UVT68" s="4"/>
      <c r="UVU68" s="4"/>
      <c r="UVV68" s="4"/>
      <c r="UVW68" s="4"/>
      <c r="UVX68" s="4"/>
      <c r="UVY68" s="4"/>
      <c r="UVZ68" s="4"/>
      <c r="UWA68" s="4"/>
      <c r="UWB68" s="4"/>
      <c r="UWC68" s="4"/>
      <c r="UWD68" s="4"/>
      <c r="UWE68" s="4"/>
      <c r="UWF68" s="4"/>
      <c r="UWG68" s="4"/>
      <c r="UWH68" s="4"/>
      <c r="UWI68" s="4"/>
      <c r="UWJ68" s="4"/>
      <c r="UWK68" s="4"/>
      <c r="UWL68" s="4"/>
      <c r="UWM68" s="4"/>
      <c r="UWN68" s="4"/>
      <c r="UWO68" s="4"/>
      <c r="UWP68" s="4"/>
      <c r="UWQ68" s="4"/>
      <c r="UWR68" s="4"/>
      <c r="UWS68" s="4"/>
      <c r="UWT68" s="4"/>
      <c r="UWU68" s="4"/>
      <c r="UWV68" s="4"/>
      <c r="UWW68" s="4"/>
      <c r="UWX68" s="4"/>
      <c r="UWY68" s="4"/>
      <c r="UWZ68" s="4"/>
      <c r="UXA68" s="4"/>
      <c r="UXB68" s="4"/>
      <c r="UXC68" s="4"/>
      <c r="UXD68" s="4"/>
      <c r="UXE68" s="4"/>
      <c r="UXF68" s="4"/>
      <c r="UXG68" s="4"/>
      <c r="UXH68" s="4"/>
      <c r="UXI68" s="4"/>
      <c r="UXJ68" s="4"/>
      <c r="UXK68" s="4"/>
      <c r="UXL68" s="4"/>
      <c r="UXM68" s="4"/>
      <c r="UXN68" s="4"/>
      <c r="UXO68" s="4"/>
      <c r="UXP68" s="4"/>
      <c r="UXQ68" s="4"/>
      <c r="UXR68" s="4"/>
      <c r="UXS68" s="4"/>
      <c r="UXT68" s="4"/>
      <c r="UXU68" s="4"/>
      <c r="UXV68" s="4"/>
      <c r="UXW68" s="4"/>
      <c r="UXX68" s="4"/>
      <c r="UXY68" s="4"/>
      <c r="UXZ68" s="4"/>
      <c r="UYA68" s="4"/>
      <c r="UYB68" s="4"/>
      <c r="UYC68" s="4"/>
      <c r="UYD68" s="4"/>
      <c r="UYE68" s="4"/>
      <c r="UYF68" s="4"/>
      <c r="UYG68" s="4"/>
      <c r="UYH68" s="4"/>
      <c r="UYI68" s="4"/>
      <c r="UYJ68" s="4"/>
      <c r="UYK68" s="4"/>
      <c r="UYL68" s="4"/>
      <c r="UYM68" s="4"/>
      <c r="UYN68" s="4"/>
      <c r="UYO68" s="4"/>
      <c r="UYP68" s="4"/>
      <c r="UYQ68" s="4"/>
      <c r="UYR68" s="4"/>
      <c r="UYS68" s="4"/>
      <c r="UYT68" s="4"/>
      <c r="UYU68" s="4"/>
      <c r="UYV68" s="4"/>
      <c r="UYW68" s="4"/>
      <c r="UYX68" s="4"/>
      <c r="UYY68" s="4"/>
      <c r="UYZ68" s="4"/>
      <c r="UZA68" s="4"/>
      <c r="UZB68" s="4"/>
      <c r="UZC68" s="4"/>
      <c r="UZD68" s="4"/>
      <c r="UZE68" s="4"/>
      <c r="UZF68" s="4"/>
      <c r="UZG68" s="4"/>
      <c r="UZH68" s="4"/>
      <c r="UZI68" s="4"/>
      <c r="UZJ68" s="4"/>
      <c r="UZK68" s="4"/>
      <c r="UZL68" s="4"/>
      <c r="UZM68" s="4"/>
      <c r="UZN68" s="4"/>
      <c r="UZO68" s="4"/>
      <c r="UZP68" s="4"/>
      <c r="UZQ68" s="4"/>
      <c r="UZR68" s="4"/>
      <c r="UZS68" s="4"/>
      <c r="UZT68" s="4"/>
      <c r="UZU68" s="4"/>
      <c r="UZV68" s="4"/>
      <c r="UZW68" s="4"/>
      <c r="UZX68" s="4"/>
      <c r="UZY68" s="4"/>
      <c r="UZZ68" s="4"/>
      <c r="VAA68" s="4"/>
      <c r="VAB68" s="4"/>
      <c r="VAC68" s="4"/>
      <c r="VAD68" s="4"/>
      <c r="VAE68" s="4"/>
      <c r="VAF68" s="4"/>
      <c r="VAG68" s="4"/>
      <c r="VAH68" s="4"/>
      <c r="VAI68" s="4"/>
      <c r="VAJ68" s="4"/>
      <c r="VAK68" s="4"/>
      <c r="VAL68" s="4"/>
      <c r="VAM68" s="4"/>
      <c r="VAN68" s="4"/>
      <c r="VAO68" s="4"/>
      <c r="VAP68" s="4"/>
      <c r="VAQ68" s="4"/>
      <c r="VAR68" s="4"/>
      <c r="VAS68" s="4"/>
      <c r="VAT68" s="4"/>
      <c r="VAU68" s="4"/>
      <c r="VAV68" s="4"/>
      <c r="VAW68" s="4"/>
      <c r="VAX68" s="4"/>
      <c r="VAY68" s="4"/>
      <c r="VAZ68" s="4"/>
      <c r="VBA68" s="4"/>
      <c r="VBB68" s="4"/>
      <c r="VBC68" s="4"/>
      <c r="VBD68" s="4"/>
      <c r="VBE68" s="4"/>
      <c r="VBF68" s="4"/>
      <c r="VBG68" s="4"/>
      <c r="VBH68" s="4"/>
      <c r="VBI68" s="4"/>
      <c r="VBJ68" s="4"/>
      <c r="VBK68" s="4"/>
      <c r="VBL68" s="4"/>
      <c r="VBM68" s="4"/>
      <c r="VBN68" s="4"/>
      <c r="VBO68" s="4"/>
      <c r="VBP68" s="4"/>
      <c r="VBQ68" s="4"/>
      <c r="VBR68" s="4"/>
      <c r="VBS68" s="4"/>
      <c r="VBT68" s="4"/>
      <c r="VBU68" s="4"/>
      <c r="VBV68" s="4"/>
      <c r="VBW68" s="4"/>
      <c r="VBX68" s="4"/>
      <c r="VBY68" s="4"/>
      <c r="VBZ68" s="4"/>
      <c r="VCA68" s="4"/>
      <c r="VCB68" s="4"/>
      <c r="VCC68" s="4"/>
      <c r="VCD68" s="4"/>
      <c r="VCE68" s="4"/>
      <c r="VCF68" s="4"/>
      <c r="VCG68" s="4"/>
      <c r="VCH68" s="4"/>
      <c r="VCI68" s="4"/>
      <c r="VCJ68" s="4"/>
      <c r="VCK68" s="4"/>
      <c r="VCL68" s="4"/>
      <c r="VCM68" s="4"/>
      <c r="VCN68" s="4"/>
      <c r="VCO68" s="4"/>
      <c r="VCP68" s="4"/>
      <c r="VCQ68" s="4"/>
      <c r="VCR68" s="4"/>
      <c r="VCS68" s="4"/>
      <c r="VCT68" s="4"/>
      <c r="VCU68" s="4"/>
      <c r="VCV68" s="4"/>
      <c r="VCW68" s="4"/>
      <c r="VCX68" s="4"/>
      <c r="VCY68" s="4"/>
      <c r="VCZ68" s="4"/>
      <c r="VDA68" s="4"/>
      <c r="VDB68" s="4"/>
      <c r="VDC68" s="4"/>
      <c r="VDD68" s="4"/>
      <c r="VDE68" s="4"/>
      <c r="VDF68" s="4"/>
      <c r="VDG68" s="4"/>
      <c r="VDH68" s="4"/>
      <c r="VDI68" s="4"/>
      <c r="VDJ68" s="4"/>
      <c r="VDK68" s="4"/>
      <c r="VDL68" s="4"/>
      <c r="VDM68" s="4"/>
      <c r="VDN68" s="4"/>
      <c r="VDO68" s="4"/>
      <c r="VDP68" s="4"/>
      <c r="VDQ68" s="4"/>
      <c r="VDR68" s="4"/>
      <c r="VDS68" s="4"/>
      <c r="VDT68" s="4"/>
      <c r="VDU68" s="4"/>
      <c r="VDV68" s="4"/>
      <c r="VDW68" s="4"/>
      <c r="VDX68" s="4"/>
      <c r="VDY68" s="4"/>
      <c r="VDZ68" s="4"/>
      <c r="VEA68" s="4"/>
      <c r="VEB68" s="4"/>
      <c r="VEC68" s="4"/>
      <c r="VED68" s="4"/>
      <c r="VEE68" s="4"/>
      <c r="VEF68" s="4"/>
      <c r="VEG68" s="4"/>
      <c r="VEH68" s="4"/>
      <c r="VEI68" s="4"/>
      <c r="VEJ68" s="4"/>
      <c r="VEK68" s="4"/>
      <c r="VEL68" s="4"/>
      <c r="VEM68" s="4"/>
      <c r="VEN68" s="4"/>
      <c r="VEO68" s="4"/>
      <c r="VEP68" s="4"/>
      <c r="VEQ68" s="4"/>
      <c r="VER68" s="4"/>
      <c r="VES68" s="4"/>
      <c r="VET68" s="4"/>
      <c r="VEU68" s="4"/>
      <c r="VEV68" s="4"/>
      <c r="VEW68" s="4"/>
      <c r="VEX68" s="4"/>
      <c r="VEY68" s="4"/>
      <c r="VEZ68" s="4"/>
      <c r="VFA68" s="4"/>
      <c r="VFB68" s="4"/>
      <c r="VFC68" s="4"/>
      <c r="VFD68" s="4"/>
      <c r="VFE68" s="4"/>
      <c r="VFF68" s="4"/>
      <c r="VFG68" s="4"/>
      <c r="VFH68" s="4"/>
      <c r="VFI68" s="4"/>
      <c r="VFJ68" s="4"/>
      <c r="VFK68" s="4"/>
      <c r="VFL68" s="4"/>
      <c r="VFM68" s="4"/>
      <c r="VFN68" s="4"/>
      <c r="VFO68" s="4"/>
      <c r="VFP68" s="4"/>
      <c r="VFQ68" s="4"/>
      <c r="VFR68" s="4"/>
      <c r="VFS68" s="4"/>
      <c r="VFT68" s="4"/>
      <c r="VFU68" s="4"/>
      <c r="VFV68" s="4"/>
      <c r="VFW68" s="4"/>
      <c r="VFX68" s="4"/>
      <c r="VFY68" s="4"/>
      <c r="VFZ68" s="4"/>
      <c r="VGA68" s="4"/>
      <c r="VGB68" s="4"/>
      <c r="VGC68" s="4"/>
      <c r="VGD68" s="4"/>
      <c r="VGE68" s="4"/>
      <c r="VGF68" s="4"/>
      <c r="VGG68" s="4"/>
      <c r="VGH68" s="4"/>
      <c r="VGI68" s="4"/>
      <c r="VGJ68" s="4"/>
      <c r="VGK68" s="4"/>
      <c r="VGL68" s="4"/>
      <c r="VGM68" s="4"/>
      <c r="VGN68" s="4"/>
      <c r="VGO68" s="4"/>
      <c r="VGP68" s="4"/>
      <c r="VGQ68" s="4"/>
      <c r="VGR68" s="4"/>
      <c r="VGS68" s="4"/>
      <c r="VGT68" s="4"/>
      <c r="VGU68" s="4"/>
      <c r="VGV68" s="4"/>
      <c r="VGW68" s="4"/>
      <c r="VGX68" s="4"/>
      <c r="VGY68" s="4"/>
      <c r="VGZ68" s="4"/>
      <c r="VHA68" s="4"/>
      <c r="VHB68" s="4"/>
      <c r="VHC68" s="4"/>
      <c r="VHD68" s="4"/>
      <c r="VHE68" s="4"/>
      <c r="VHF68" s="4"/>
      <c r="VHG68" s="4"/>
      <c r="VHH68" s="4"/>
      <c r="VHI68" s="4"/>
      <c r="VHJ68" s="4"/>
      <c r="VHK68" s="4"/>
      <c r="VHL68" s="4"/>
      <c r="VHM68" s="4"/>
      <c r="VHN68" s="4"/>
      <c r="VHO68" s="4"/>
      <c r="VHP68" s="4"/>
      <c r="VHQ68" s="4"/>
      <c r="VHR68" s="4"/>
      <c r="VHS68" s="4"/>
      <c r="VHT68" s="4"/>
      <c r="VHU68" s="4"/>
      <c r="VHV68" s="4"/>
      <c r="VHW68" s="4"/>
      <c r="VHX68" s="4"/>
      <c r="VHY68" s="4"/>
      <c r="VHZ68" s="4"/>
      <c r="VIA68" s="4"/>
      <c r="VIB68" s="4"/>
      <c r="VIC68" s="4"/>
      <c r="VID68" s="4"/>
      <c r="VIE68" s="4"/>
      <c r="VIF68" s="4"/>
      <c r="VIG68" s="4"/>
      <c r="VIH68" s="4"/>
      <c r="VII68" s="4"/>
      <c r="VIJ68" s="4"/>
      <c r="VIK68" s="4"/>
      <c r="VIL68" s="4"/>
      <c r="VIM68" s="4"/>
      <c r="VIN68" s="4"/>
      <c r="VIO68" s="4"/>
      <c r="VIP68" s="4"/>
      <c r="VIQ68" s="4"/>
      <c r="VIR68" s="4"/>
      <c r="VIS68" s="4"/>
      <c r="VIT68" s="4"/>
      <c r="VIU68" s="4"/>
      <c r="VIV68" s="4"/>
      <c r="VIW68" s="4"/>
      <c r="VIX68" s="4"/>
      <c r="VIY68" s="4"/>
      <c r="VIZ68" s="4"/>
      <c r="VJA68" s="4"/>
      <c r="VJB68" s="4"/>
      <c r="VJC68" s="4"/>
      <c r="VJD68" s="4"/>
      <c r="VJE68" s="4"/>
      <c r="VJF68" s="4"/>
      <c r="VJG68" s="4"/>
      <c r="VJH68" s="4"/>
      <c r="VJI68" s="4"/>
      <c r="VJJ68" s="4"/>
      <c r="VJK68" s="4"/>
      <c r="VJL68" s="4"/>
      <c r="VJM68" s="4"/>
      <c r="VJN68" s="4"/>
      <c r="VJO68" s="4"/>
      <c r="VJP68" s="4"/>
      <c r="VJQ68" s="4"/>
      <c r="VJR68" s="4"/>
      <c r="VJS68" s="4"/>
      <c r="VJT68" s="4"/>
      <c r="VJU68" s="4"/>
      <c r="VJV68" s="4"/>
      <c r="VJW68" s="4"/>
      <c r="VJX68" s="4"/>
      <c r="VJY68" s="4"/>
      <c r="VJZ68" s="4"/>
      <c r="VKA68" s="4"/>
      <c r="VKB68" s="4"/>
      <c r="VKC68" s="4"/>
      <c r="VKD68" s="4"/>
      <c r="VKE68" s="4"/>
      <c r="VKF68" s="4"/>
      <c r="VKG68" s="4"/>
      <c r="VKH68" s="4"/>
      <c r="VKI68" s="4"/>
      <c r="VKJ68" s="4"/>
      <c r="VKK68" s="4"/>
      <c r="VKL68" s="4"/>
      <c r="VKM68" s="4"/>
      <c r="VKN68" s="4"/>
      <c r="VKO68" s="4"/>
      <c r="VKP68" s="4"/>
      <c r="VKQ68" s="4"/>
      <c r="VKR68" s="4"/>
      <c r="VKS68" s="4"/>
      <c r="VKT68" s="4"/>
      <c r="VKU68" s="4"/>
      <c r="VKV68" s="4"/>
      <c r="VKW68" s="4"/>
      <c r="VKX68" s="4"/>
      <c r="VKY68" s="4"/>
      <c r="VKZ68" s="4"/>
      <c r="VLA68" s="4"/>
      <c r="VLB68" s="4"/>
      <c r="VLC68" s="4"/>
      <c r="VLD68" s="4"/>
      <c r="VLE68" s="4"/>
      <c r="VLF68" s="4"/>
      <c r="VLG68" s="4"/>
      <c r="VLH68" s="4"/>
      <c r="VLI68" s="4"/>
      <c r="VLJ68" s="4"/>
      <c r="VLK68" s="4"/>
      <c r="VLL68" s="4"/>
      <c r="VLM68" s="4"/>
      <c r="VLN68" s="4"/>
      <c r="VLO68" s="4"/>
      <c r="VLP68" s="4"/>
      <c r="VLQ68" s="4"/>
      <c r="VLR68" s="4"/>
      <c r="VLS68" s="4"/>
      <c r="VLT68" s="4"/>
      <c r="VLU68" s="4"/>
      <c r="VLV68" s="4"/>
      <c r="VLW68" s="4"/>
      <c r="VLX68" s="4"/>
      <c r="VLY68" s="4"/>
      <c r="VLZ68" s="4"/>
      <c r="VMA68" s="4"/>
      <c r="VMB68" s="4"/>
      <c r="VMC68" s="4"/>
      <c r="VMD68" s="4"/>
      <c r="VME68" s="4"/>
      <c r="VMF68" s="4"/>
      <c r="VMG68" s="4"/>
      <c r="VMH68" s="4"/>
      <c r="VMI68" s="4"/>
      <c r="VMJ68" s="4"/>
      <c r="VMK68" s="4"/>
      <c r="VML68" s="4"/>
      <c r="VMM68" s="4"/>
      <c r="VMN68" s="4"/>
      <c r="VMO68" s="4"/>
      <c r="VMP68" s="4"/>
      <c r="VMQ68" s="4"/>
      <c r="VMR68" s="4"/>
      <c r="VMS68" s="4"/>
      <c r="VMT68" s="4"/>
      <c r="VMU68" s="4"/>
      <c r="VMV68" s="4"/>
      <c r="VMW68" s="4"/>
      <c r="VMX68" s="4"/>
      <c r="VMY68" s="4"/>
      <c r="VMZ68" s="4"/>
      <c r="VNA68" s="4"/>
      <c r="VNB68" s="4"/>
      <c r="VNC68" s="4"/>
      <c r="VND68" s="4"/>
      <c r="VNE68" s="4"/>
      <c r="VNF68" s="4"/>
      <c r="VNG68" s="4"/>
      <c r="VNH68" s="4"/>
      <c r="VNI68" s="4"/>
      <c r="VNJ68" s="4"/>
      <c r="VNK68" s="4"/>
      <c r="VNL68" s="4"/>
      <c r="VNM68" s="4"/>
      <c r="VNN68" s="4"/>
      <c r="VNO68" s="4"/>
      <c r="VNP68" s="4"/>
      <c r="VNQ68" s="4"/>
      <c r="VNR68" s="4"/>
      <c r="VNS68" s="4"/>
      <c r="VNT68" s="4"/>
      <c r="VNU68" s="4"/>
      <c r="VNV68" s="4"/>
      <c r="VNW68" s="4"/>
      <c r="VNX68" s="4"/>
      <c r="VNY68" s="4"/>
      <c r="VNZ68" s="4"/>
      <c r="VOA68" s="4"/>
      <c r="VOB68" s="4"/>
      <c r="VOC68" s="4"/>
      <c r="VOD68" s="4"/>
      <c r="VOE68" s="4"/>
      <c r="VOF68" s="4"/>
      <c r="VOG68" s="4"/>
      <c r="VOH68" s="4"/>
      <c r="VOI68" s="4"/>
      <c r="VOJ68" s="4"/>
      <c r="VOK68" s="4"/>
      <c r="VOL68" s="4"/>
      <c r="VOM68" s="4"/>
      <c r="VON68" s="4"/>
      <c r="VOO68" s="4"/>
      <c r="VOP68" s="4"/>
      <c r="VOQ68" s="4"/>
      <c r="VOR68" s="4"/>
      <c r="VOS68" s="4"/>
      <c r="VOT68" s="4"/>
      <c r="VOU68" s="4"/>
      <c r="VOV68" s="4"/>
      <c r="VOW68" s="4"/>
      <c r="VOX68" s="4"/>
      <c r="VOY68" s="4"/>
      <c r="VOZ68" s="4"/>
      <c r="VPA68" s="4"/>
      <c r="VPB68" s="4"/>
      <c r="VPC68" s="4"/>
      <c r="VPD68" s="4"/>
      <c r="VPE68" s="4"/>
      <c r="VPF68" s="4"/>
      <c r="VPG68" s="4"/>
      <c r="VPH68" s="4"/>
      <c r="VPI68" s="4"/>
      <c r="VPJ68" s="4"/>
      <c r="VPK68" s="4"/>
      <c r="VPL68" s="4"/>
      <c r="VPM68" s="4"/>
      <c r="VPN68" s="4"/>
      <c r="VPO68" s="4"/>
      <c r="VPP68" s="4"/>
      <c r="VPQ68" s="4"/>
      <c r="VPR68" s="4"/>
      <c r="VPS68" s="4"/>
      <c r="VPT68" s="4"/>
      <c r="VPU68" s="4"/>
      <c r="VPV68" s="4"/>
      <c r="VPW68" s="4"/>
      <c r="VPX68" s="4"/>
      <c r="VPY68" s="4"/>
      <c r="VPZ68" s="4"/>
      <c r="VQA68" s="4"/>
      <c r="VQB68" s="4"/>
      <c r="VQC68" s="4"/>
      <c r="VQD68" s="4"/>
      <c r="VQE68" s="4"/>
      <c r="VQF68" s="4"/>
      <c r="VQG68" s="4"/>
      <c r="VQH68" s="4"/>
      <c r="VQI68" s="4"/>
      <c r="VQJ68" s="4"/>
      <c r="VQK68" s="4"/>
      <c r="VQL68" s="4"/>
      <c r="VQM68" s="4"/>
      <c r="VQN68" s="4"/>
      <c r="VQO68" s="4"/>
      <c r="VQP68" s="4"/>
      <c r="VQQ68" s="4"/>
      <c r="VQR68" s="4"/>
      <c r="VQS68" s="4"/>
      <c r="VQT68" s="4"/>
      <c r="VQU68" s="4"/>
      <c r="VQV68" s="4"/>
      <c r="VQW68" s="4"/>
      <c r="VQX68" s="4"/>
      <c r="VQY68" s="4"/>
      <c r="VQZ68" s="4"/>
      <c r="VRA68" s="4"/>
      <c r="VRB68" s="4"/>
      <c r="VRC68" s="4"/>
      <c r="VRD68" s="4"/>
      <c r="VRE68" s="4"/>
      <c r="VRF68" s="4"/>
      <c r="VRG68" s="4"/>
      <c r="VRH68" s="4"/>
      <c r="VRI68" s="4"/>
      <c r="VRJ68" s="4"/>
      <c r="VRK68" s="4"/>
      <c r="VRL68" s="4"/>
      <c r="VRM68" s="4"/>
      <c r="VRN68" s="4"/>
      <c r="VRO68" s="4"/>
      <c r="VRP68" s="4"/>
      <c r="VRQ68" s="4"/>
      <c r="VRR68" s="4"/>
      <c r="VRS68" s="4"/>
      <c r="VRT68" s="4"/>
      <c r="VRU68" s="4"/>
      <c r="VRV68" s="4"/>
      <c r="VRW68" s="4"/>
      <c r="VRX68" s="4"/>
      <c r="VRY68" s="4"/>
      <c r="VRZ68" s="4"/>
      <c r="VSA68" s="4"/>
      <c r="VSB68" s="4"/>
      <c r="VSC68" s="4"/>
      <c r="VSD68" s="4"/>
      <c r="VSE68" s="4"/>
      <c r="VSF68" s="4"/>
      <c r="VSG68" s="4"/>
      <c r="VSH68" s="4"/>
      <c r="VSI68" s="4"/>
      <c r="VSJ68" s="4"/>
      <c r="VSK68" s="4"/>
      <c r="VSL68" s="4"/>
      <c r="VSM68" s="4"/>
      <c r="VSN68" s="4"/>
      <c r="VSO68" s="4"/>
      <c r="VSP68" s="4"/>
      <c r="VSQ68" s="4"/>
      <c r="VSR68" s="4"/>
      <c r="VSS68" s="4"/>
      <c r="VST68" s="4"/>
      <c r="VSU68" s="4"/>
      <c r="VSV68" s="4"/>
      <c r="VSW68" s="4"/>
      <c r="VSX68" s="4"/>
      <c r="VSY68" s="4"/>
      <c r="VSZ68" s="4"/>
      <c r="VTA68" s="4"/>
      <c r="VTB68" s="4"/>
      <c r="VTC68" s="4"/>
      <c r="VTD68" s="4"/>
      <c r="VTE68" s="4"/>
      <c r="VTF68" s="4"/>
      <c r="VTG68" s="4"/>
      <c r="VTH68" s="4"/>
      <c r="VTI68" s="4"/>
      <c r="VTJ68" s="4"/>
      <c r="VTK68" s="4"/>
      <c r="VTL68" s="4"/>
      <c r="VTM68" s="4"/>
      <c r="VTN68" s="4"/>
      <c r="VTO68" s="4"/>
      <c r="VTP68" s="4"/>
      <c r="VTQ68" s="4"/>
      <c r="VTR68" s="4"/>
      <c r="VTS68" s="4"/>
      <c r="VTT68" s="4"/>
      <c r="VTU68" s="4"/>
      <c r="VTV68" s="4"/>
      <c r="VTW68" s="4"/>
      <c r="VTX68" s="4"/>
      <c r="VTY68" s="4"/>
      <c r="VTZ68" s="4"/>
      <c r="VUA68" s="4"/>
      <c r="VUB68" s="4"/>
      <c r="VUC68" s="4"/>
      <c r="VUD68" s="4"/>
      <c r="VUE68" s="4"/>
      <c r="VUF68" s="4"/>
      <c r="VUG68" s="4"/>
      <c r="VUH68" s="4"/>
      <c r="VUI68" s="4"/>
      <c r="VUJ68" s="4"/>
      <c r="VUK68" s="4"/>
      <c r="VUL68" s="4"/>
      <c r="VUM68" s="4"/>
      <c r="VUN68" s="4"/>
      <c r="VUO68" s="4"/>
      <c r="VUP68" s="4"/>
      <c r="VUQ68" s="4"/>
      <c r="VUR68" s="4"/>
      <c r="VUS68" s="4"/>
      <c r="VUT68" s="4"/>
      <c r="VUU68" s="4"/>
      <c r="VUV68" s="4"/>
      <c r="VUW68" s="4"/>
      <c r="VUX68" s="4"/>
      <c r="VUY68" s="4"/>
      <c r="VUZ68" s="4"/>
      <c r="VVA68" s="4"/>
      <c r="VVB68" s="4"/>
      <c r="VVC68" s="4"/>
      <c r="VVD68" s="4"/>
      <c r="VVE68" s="4"/>
      <c r="VVF68" s="4"/>
      <c r="VVG68" s="4"/>
      <c r="VVH68" s="4"/>
      <c r="VVI68" s="4"/>
      <c r="VVJ68" s="4"/>
      <c r="VVK68" s="4"/>
      <c r="VVL68" s="4"/>
      <c r="VVM68" s="4"/>
      <c r="VVN68" s="4"/>
      <c r="VVO68" s="4"/>
      <c r="VVP68" s="4"/>
      <c r="VVQ68" s="4"/>
      <c r="VVR68" s="4"/>
      <c r="VVS68" s="4"/>
      <c r="VVT68" s="4"/>
      <c r="VVU68" s="4"/>
      <c r="VVV68" s="4"/>
      <c r="VVW68" s="4"/>
      <c r="VVX68" s="4"/>
      <c r="VVY68" s="4"/>
      <c r="VVZ68" s="4"/>
      <c r="VWA68" s="4"/>
      <c r="VWB68" s="4"/>
      <c r="VWC68" s="4"/>
      <c r="VWD68" s="4"/>
      <c r="VWE68" s="4"/>
      <c r="VWF68" s="4"/>
      <c r="VWG68" s="4"/>
      <c r="VWH68" s="4"/>
      <c r="VWI68" s="4"/>
      <c r="VWJ68" s="4"/>
      <c r="VWK68" s="4"/>
      <c r="VWL68" s="4"/>
      <c r="VWM68" s="4"/>
      <c r="VWN68" s="4"/>
      <c r="VWO68" s="4"/>
      <c r="VWP68" s="4"/>
      <c r="VWQ68" s="4"/>
      <c r="VWR68" s="4"/>
      <c r="VWS68" s="4"/>
      <c r="VWT68" s="4"/>
      <c r="VWU68" s="4"/>
      <c r="VWV68" s="4"/>
      <c r="VWW68" s="4"/>
      <c r="VWX68" s="4"/>
      <c r="VWY68" s="4"/>
      <c r="VWZ68" s="4"/>
      <c r="VXA68" s="4"/>
      <c r="VXB68" s="4"/>
      <c r="VXC68" s="4"/>
      <c r="VXD68" s="4"/>
      <c r="VXE68" s="4"/>
      <c r="VXF68" s="4"/>
      <c r="VXG68" s="4"/>
      <c r="VXH68" s="4"/>
      <c r="VXI68" s="4"/>
      <c r="VXJ68" s="4"/>
      <c r="VXK68" s="4"/>
      <c r="VXL68" s="4"/>
      <c r="VXM68" s="4"/>
      <c r="VXN68" s="4"/>
      <c r="VXO68" s="4"/>
      <c r="VXP68" s="4"/>
      <c r="VXQ68" s="4"/>
      <c r="VXR68" s="4"/>
      <c r="VXS68" s="4"/>
      <c r="VXT68" s="4"/>
      <c r="VXU68" s="4"/>
      <c r="VXV68" s="4"/>
      <c r="VXW68" s="4"/>
      <c r="VXX68" s="4"/>
      <c r="VXY68" s="4"/>
      <c r="VXZ68" s="4"/>
      <c r="VYA68" s="4"/>
      <c r="VYB68" s="4"/>
      <c r="VYC68" s="4"/>
      <c r="VYD68" s="4"/>
      <c r="VYE68" s="4"/>
      <c r="VYF68" s="4"/>
      <c r="VYG68" s="4"/>
      <c r="VYH68" s="4"/>
      <c r="VYI68" s="4"/>
      <c r="VYJ68" s="4"/>
      <c r="VYK68" s="4"/>
      <c r="VYL68" s="4"/>
      <c r="VYM68" s="4"/>
      <c r="VYN68" s="4"/>
      <c r="VYO68" s="4"/>
      <c r="VYP68" s="4"/>
      <c r="VYQ68" s="4"/>
      <c r="VYR68" s="4"/>
      <c r="VYS68" s="4"/>
      <c r="VYT68" s="4"/>
      <c r="VYU68" s="4"/>
      <c r="VYV68" s="4"/>
      <c r="VYW68" s="4"/>
      <c r="VYX68" s="4"/>
      <c r="VYY68" s="4"/>
      <c r="VYZ68" s="4"/>
      <c r="VZA68" s="4"/>
      <c r="VZB68" s="4"/>
      <c r="VZC68" s="4"/>
      <c r="VZD68" s="4"/>
      <c r="VZE68" s="4"/>
      <c r="VZF68" s="4"/>
      <c r="VZG68" s="4"/>
      <c r="VZH68" s="4"/>
      <c r="VZI68" s="4"/>
      <c r="VZJ68" s="4"/>
      <c r="VZK68" s="4"/>
      <c r="VZL68" s="4"/>
      <c r="VZM68" s="4"/>
      <c r="VZN68" s="4"/>
      <c r="VZO68" s="4"/>
      <c r="VZP68" s="4"/>
      <c r="VZQ68" s="4"/>
      <c r="VZR68" s="4"/>
      <c r="VZS68" s="4"/>
      <c r="VZT68" s="4"/>
      <c r="VZU68" s="4"/>
      <c r="VZV68" s="4"/>
      <c r="VZW68" s="4"/>
      <c r="VZX68" s="4"/>
      <c r="VZY68" s="4"/>
      <c r="VZZ68" s="4"/>
      <c r="WAA68" s="4"/>
      <c r="WAB68" s="4"/>
      <c r="WAC68" s="4"/>
      <c r="WAD68" s="4"/>
      <c r="WAE68" s="4"/>
      <c r="WAF68" s="4"/>
      <c r="WAG68" s="4"/>
      <c r="WAH68" s="4"/>
      <c r="WAI68" s="4"/>
      <c r="WAJ68" s="4"/>
      <c r="WAK68" s="4"/>
      <c r="WAL68" s="4"/>
      <c r="WAM68" s="4"/>
      <c r="WAN68" s="4"/>
      <c r="WAO68" s="4"/>
      <c r="WAP68" s="4"/>
      <c r="WAQ68" s="4"/>
      <c r="WAR68" s="4"/>
      <c r="WAS68" s="4"/>
      <c r="WAT68" s="4"/>
      <c r="WAU68" s="4"/>
      <c r="WAV68" s="4"/>
      <c r="WAW68" s="4"/>
      <c r="WAX68" s="4"/>
      <c r="WAY68" s="4"/>
      <c r="WAZ68" s="4"/>
      <c r="WBA68" s="4"/>
      <c r="WBB68" s="4"/>
      <c r="WBC68" s="4"/>
      <c r="WBD68" s="4"/>
      <c r="WBE68" s="4"/>
      <c r="WBF68" s="4"/>
      <c r="WBG68" s="4"/>
      <c r="WBH68" s="4"/>
      <c r="WBI68" s="4"/>
      <c r="WBJ68" s="4"/>
      <c r="WBK68" s="4"/>
      <c r="WBL68" s="4"/>
      <c r="WBM68" s="4"/>
      <c r="WBN68" s="4"/>
      <c r="WBO68" s="4"/>
      <c r="WBP68" s="4"/>
      <c r="WBQ68" s="4"/>
      <c r="WBR68" s="4"/>
      <c r="WBS68" s="4"/>
      <c r="WBT68" s="4"/>
      <c r="WBU68" s="4"/>
      <c r="WBV68" s="4"/>
      <c r="WBW68" s="4"/>
      <c r="WBX68" s="4"/>
      <c r="WBY68" s="4"/>
      <c r="WBZ68" s="4"/>
      <c r="WCA68" s="4"/>
      <c r="WCB68" s="4"/>
      <c r="WCC68" s="4"/>
      <c r="WCD68" s="4"/>
      <c r="WCE68" s="4"/>
      <c r="WCF68" s="4"/>
      <c r="WCG68" s="4"/>
      <c r="WCH68" s="4"/>
      <c r="WCI68" s="4"/>
      <c r="WCJ68" s="4"/>
      <c r="WCK68" s="4"/>
      <c r="WCL68" s="4"/>
      <c r="WCM68" s="4"/>
      <c r="WCN68" s="4"/>
      <c r="WCO68" s="4"/>
      <c r="WCP68" s="4"/>
      <c r="WCQ68" s="4"/>
      <c r="WCR68" s="4"/>
      <c r="WCS68" s="4"/>
      <c r="WCT68" s="4"/>
      <c r="WCU68" s="4"/>
      <c r="WCV68" s="4"/>
      <c r="WCW68" s="4"/>
      <c r="WCX68" s="4"/>
      <c r="WCY68" s="4"/>
      <c r="WCZ68" s="4"/>
      <c r="WDA68" s="4"/>
      <c r="WDB68" s="4"/>
      <c r="WDC68" s="4"/>
      <c r="WDD68" s="4"/>
      <c r="WDE68" s="4"/>
      <c r="WDF68" s="4"/>
      <c r="WDG68" s="4"/>
      <c r="WDH68" s="4"/>
      <c r="WDI68" s="4"/>
      <c r="WDJ68" s="4"/>
      <c r="WDK68" s="4"/>
      <c r="WDL68" s="4"/>
      <c r="WDM68" s="4"/>
      <c r="WDN68" s="4"/>
      <c r="WDO68" s="4"/>
      <c r="WDP68" s="4"/>
      <c r="WDQ68" s="4"/>
      <c r="WDR68" s="4"/>
      <c r="WDS68" s="4"/>
      <c r="WDT68" s="4"/>
      <c r="WDU68" s="4"/>
      <c r="WDV68" s="4"/>
      <c r="WDW68" s="4"/>
      <c r="WDX68" s="4"/>
      <c r="WDY68" s="4"/>
      <c r="WDZ68" s="4"/>
      <c r="WEA68" s="4"/>
      <c r="WEB68" s="4"/>
      <c r="WEC68" s="4"/>
      <c r="WED68" s="4"/>
      <c r="WEE68" s="4"/>
      <c r="WEF68" s="4"/>
      <c r="WEG68" s="4"/>
      <c r="WEH68" s="4"/>
      <c r="WEI68" s="4"/>
      <c r="WEJ68" s="4"/>
      <c r="WEK68" s="4"/>
      <c r="WEL68" s="4"/>
      <c r="WEM68" s="4"/>
      <c r="WEN68" s="4"/>
      <c r="WEO68" s="4"/>
      <c r="WEP68" s="4"/>
      <c r="WEQ68" s="4"/>
      <c r="WER68" s="4"/>
      <c r="WES68" s="4"/>
      <c r="WET68" s="4"/>
      <c r="WEU68" s="4"/>
      <c r="WEV68" s="4"/>
      <c r="WEW68" s="4"/>
      <c r="WEX68" s="4"/>
      <c r="WEY68" s="4"/>
      <c r="WEZ68" s="4"/>
      <c r="WFA68" s="4"/>
      <c r="WFB68" s="4"/>
      <c r="WFC68" s="4"/>
      <c r="WFD68" s="4"/>
      <c r="WFE68" s="4"/>
      <c r="WFF68" s="4"/>
      <c r="WFG68" s="4"/>
      <c r="WFH68" s="4"/>
      <c r="WFI68" s="4"/>
      <c r="WFJ68" s="4"/>
      <c r="WFK68" s="4"/>
      <c r="WFL68" s="4"/>
      <c r="WFM68" s="4"/>
      <c r="WFN68" s="4"/>
      <c r="WFO68" s="4"/>
      <c r="WFP68" s="4"/>
      <c r="WFQ68" s="4"/>
      <c r="WFR68" s="4"/>
      <c r="WFS68" s="4"/>
      <c r="WFT68" s="4"/>
      <c r="WFU68" s="4"/>
      <c r="WFV68" s="4"/>
      <c r="WFW68" s="4"/>
      <c r="WFX68" s="4"/>
      <c r="WFY68" s="4"/>
      <c r="WFZ68" s="4"/>
      <c r="WGA68" s="4"/>
      <c r="WGB68" s="4"/>
      <c r="WGC68" s="4"/>
      <c r="WGD68" s="4"/>
      <c r="WGE68" s="4"/>
      <c r="WGF68" s="4"/>
      <c r="WGG68" s="4"/>
      <c r="WGH68" s="4"/>
      <c r="WGI68" s="4"/>
      <c r="WGJ68" s="4"/>
      <c r="WGK68" s="4"/>
      <c r="WGL68" s="4"/>
      <c r="WGM68" s="4"/>
      <c r="WGN68" s="4"/>
      <c r="WGO68" s="4"/>
      <c r="WGP68" s="4"/>
      <c r="WGQ68" s="4"/>
      <c r="WGR68" s="4"/>
      <c r="WGS68" s="4"/>
      <c r="WGT68" s="4"/>
      <c r="WGU68" s="4"/>
      <c r="WGV68" s="4"/>
      <c r="WGW68" s="4"/>
      <c r="WGX68" s="4"/>
      <c r="WGY68" s="4"/>
      <c r="WGZ68" s="4"/>
      <c r="WHA68" s="4"/>
      <c r="WHB68" s="4"/>
      <c r="WHC68" s="4"/>
      <c r="WHD68" s="4"/>
      <c r="WHE68" s="4"/>
      <c r="WHF68" s="4"/>
      <c r="WHG68" s="4"/>
      <c r="WHH68" s="4"/>
      <c r="WHI68" s="4"/>
      <c r="WHJ68" s="4"/>
      <c r="WHK68" s="4"/>
      <c r="WHL68" s="4"/>
      <c r="WHM68" s="4"/>
      <c r="WHN68" s="4"/>
      <c r="WHO68" s="4"/>
      <c r="WHP68" s="4"/>
      <c r="WHQ68" s="4"/>
      <c r="WHR68" s="4"/>
      <c r="WHS68" s="4"/>
      <c r="WHT68" s="4"/>
      <c r="WHU68" s="4"/>
      <c r="WHV68" s="4"/>
      <c r="WHW68" s="4"/>
      <c r="WHX68" s="4"/>
      <c r="WHY68" s="4"/>
      <c r="WHZ68" s="4"/>
      <c r="WIA68" s="4"/>
      <c r="WIB68" s="4"/>
      <c r="WIC68" s="4"/>
      <c r="WID68" s="4"/>
      <c r="WIE68" s="4"/>
      <c r="WIF68" s="4"/>
      <c r="WIG68" s="4"/>
      <c r="WIH68" s="4"/>
      <c r="WII68" s="4"/>
      <c r="WIJ68" s="4"/>
      <c r="WIK68" s="4"/>
      <c r="WIL68" s="4"/>
      <c r="WIM68" s="4"/>
      <c r="WIN68" s="4"/>
      <c r="WIO68" s="4"/>
      <c r="WIP68" s="4"/>
      <c r="WIQ68" s="4"/>
      <c r="WIR68" s="4"/>
      <c r="WIS68" s="4"/>
      <c r="WIT68" s="4"/>
      <c r="WIU68" s="4"/>
      <c r="WIV68" s="4"/>
      <c r="WIW68" s="4"/>
      <c r="WIX68" s="4"/>
      <c r="WIY68" s="4"/>
      <c r="WIZ68" s="4"/>
      <c r="WJA68" s="4"/>
      <c r="WJB68" s="4"/>
      <c r="WJC68" s="4"/>
      <c r="WJD68" s="4"/>
      <c r="WJE68" s="4"/>
      <c r="WJF68" s="4"/>
      <c r="WJG68" s="4"/>
      <c r="WJH68" s="4"/>
      <c r="WJI68" s="4"/>
      <c r="WJJ68" s="4"/>
      <c r="WJK68" s="4"/>
      <c r="WJL68" s="4"/>
      <c r="WJM68" s="4"/>
      <c r="WJN68" s="4"/>
      <c r="WJO68" s="4"/>
      <c r="WJP68" s="4"/>
      <c r="WJQ68" s="4"/>
      <c r="WJR68" s="4"/>
      <c r="WJS68" s="4"/>
      <c r="WJT68" s="4"/>
      <c r="WJU68" s="4"/>
      <c r="WJV68" s="4"/>
      <c r="WJW68" s="4"/>
      <c r="WJX68" s="4"/>
      <c r="WJY68" s="4"/>
      <c r="WJZ68" s="4"/>
      <c r="WKA68" s="4"/>
      <c r="WKB68" s="4"/>
      <c r="WKC68" s="4"/>
      <c r="WKD68" s="4"/>
      <c r="WKE68" s="4"/>
      <c r="WKF68" s="4"/>
      <c r="WKG68" s="4"/>
      <c r="WKH68" s="4"/>
      <c r="WKI68" s="4"/>
      <c r="WKJ68" s="4"/>
      <c r="WKK68" s="4"/>
      <c r="WKL68" s="4"/>
      <c r="WKM68" s="4"/>
      <c r="WKN68" s="4"/>
      <c r="WKO68" s="4"/>
      <c r="WKP68" s="4"/>
      <c r="WKQ68" s="4"/>
      <c r="WKR68" s="4"/>
      <c r="WKS68" s="4"/>
      <c r="WKT68" s="4"/>
      <c r="WKU68" s="4"/>
      <c r="WKV68" s="4"/>
      <c r="WKW68" s="4"/>
      <c r="WKX68" s="4"/>
      <c r="WKY68" s="4"/>
      <c r="WKZ68" s="4"/>
      <c r="WLA68" s="4"/>
      <c r="WLB68" s="4"/>
      <c r="WLC68" s="4"/>
      <c r="WLD68" s="4"/>
      <c r="WLE68" s="4"/>
      <c r="WLF68" s="4"/>
      <c r="WLG68" s="4"/>
      <c r="WLH68" s="4"/>
      <c r="WLI68" s="4"/>
      <c r="WLJ68" s="4"/>
      <c r="WLK68" s="4"/>
      <c r="WLL68" s="4"/>
      <c r="WLM68" s="4"/>
      <c r="WLN68" s="4"/>
      <c r="WLO68" s="4"/>
      <c r="WLP68" s="4"/>
      <c r="WLQ68" s="4"/>
      <c r="WLR68" s="4"/>
      <c r="WLS68" s="4"/>
      <c r="WLT68" s="4"/>
      <c r="WLU68" s="4"/>
      <c r="WLV68" s="4"/>
      <c r="WLW68" s="4"/>
      <c r="WLX68" s="4"/>
      <c r="WLY68" s="4"/>
      <c r="WLZ68" s="4"/>
      <c r="WMA68" s="4"/>
      <c r="WMB68" s="4"/>
      <c r="WMC68" s="4"/>
      <c r="WMD68" s="4"/>
      <c r="WME68" s="4"/>
      <c r="WMF68" s="4"/>
      <c r="WMG68" s="4"/>
      <c r="WMH68" s="4"/>
      <c r="WMI68" s="4"/>
      <c r="WMJ68" s="4"/>
      <c r="WMK68" s="4"/>
      <c r="WML68" s="4"/>
      <c r="WMM68" s="4"/>
      <c r="WMN68" s="4"/>
      <c r="WMO68" s="4"/>
      <c r="WMP68" s="4"/>
      <c r="WMQ68" s="4"/>
      <c r="WMR68" s="4"/>
      <c r="WMS68" s="4"/>
      <c r="WMT68" s="4"/>
      <c r="WMU68" s="4"/>
      <c r="WMV68" s="4"/>
      <c r="WMW68" s="4"/>
      <c r="WMX68" s="4"/>
      <c r="WMY68" s="4"/>
      <c r="WMZ68" s="4"/>
      <c r="WNA68" s="4"/>
      <c r="WNB68" s="4"/>
      <c r="WNC68" s="4"/>
      <c r="WND68" s="4"/>
      <c r="WNE68" s="4"/>
      <c r="WNF68" s="4"/>
      <c r="WNG68" s="4"/>
      <c r="WNH68" s="4"/>
      <c r="WNI68" s="4"/>
      <c r="WNJ68" s="4"/>
      <c r="WNK68" s="4"/>
      <c r="WNL68" s="4"/>
      <c r="WNM68" s="4"/>
      <c r="WNN68" s="4"/>
      <c r="WNO68" s="4"/>
      <c r="WNP68" s="4"/>
      <c r="WNQ68" s="4"/>
      <c r="WNR68" s="4"/>
      <c r="WNS68" s="4"/>
      <c r="WNT68" s="4"/>
      <c r="WNU68" s="4"/>
      <c r="WNV68" s="4"/>
      <c r="WNW68" s="4"/>
      <c r="WNX68" s="4"/>
      <c r="WNY68" s="4"/>
      <c r="WNZ68" s="4"/>
      <c r="WOA68" s="4"/>
      <c r="WOB68" s="4"/>
      <c r="WOC68" s="4"/>
      <c r="WOD68" s="4"/>
      <c r="WOE68" s="4"/>
      <c r="WOF68" s="4"/>
      <c r="WOG68" s="4"/>
      <c r="WOH68" s="4"/>
      <c r="WOI68" s="4"/>
      <c r="WOJ68" s="4"/>
      <c r="WOK68" s="4"/>
      <c r="WOL68" s="4"/>
      <c r="WOM68" s="4"/>
      <c r="WON68" s="4"/>
      <c r="WOO68" s="4"/>
      <c r="WOP68" s="4"/>
      <c r="WOQ68" s="4"/>
      <c r="WOR68" s="4"/>
      <c r="WOS68" s="4"/>
      <c r="WOT68" s="4"/>
      <c r="WOU68" s="4"/>
      <c r="WOV68" s="4"/>
      <c r="WOW68" s="4"/>
      <c r="WOX68" s="4"/>
      <c r="WOY68" s="4"/>
      <c r="WOZ68" s="4"/>
      <c r="WPA68" s="4"/>
      <c r="WPB68" s="4"/>
      <c r="WPC68" s="4"/>
      <c r="WPD68" s="4"/>
      <c r="WPE68" s="4"/>
      <c r="WPF68" s="4"/>
      <c r="WPG68" s="4"/>
      <c r="WPH68" s="4"/>
      <c r="WPI68" s="4"/>
      <c r="WPJ68" s="4"/>
      <c r="WPK68" s="4"/>
      <c r="WPL68" s="4"/>
      <c r="WPM68" s="4"/>
      <c r="WPN68" s="4"/>
      <c r="WPO68" s="4"/>
      <c r="WPP68" s="4"/>
      <c r="WPQ68" s="4"/>
      <c r="WPR68" s="4"/>
      <c r="WPS68" s="4"/>
      <c r="WPT68" s="4"/>
      <c r="WPU68" s="4"/>
      <c r="WPV68" s="4"/>
      <c r="WPW68" s="4"/>
      <c r="WPX68" s="4"/>
      <c r="WPY68" s="4"/>
      <c r="WPZ68" s="4"/>
      <c r="WQA68" s="4"/>
      <c r="WQB68" s="4"/>
      <c r="WQC68" s="4"/>
      <c r="WQD68" s="4"/>
      <c r="WQE68" s="4"/>
      <c r="WQF68" s="4"/>
      <c r="WQG68" s="4"/>
      <c r="WQH68" s="4"/>
      <c r="WQI68" s="4"/>
      <c r="WQJ68" s="4"/>
      <c r="WQK68" s="4"/>
      <c r="WQL68" s="4"/>
      <c r="WQM68" s="4"/>
      <c r="WQN68" s="4"/>
      <c r="WQO68" s="4"/>
      <c r="WQP68" s="4"/>
      <c r="WQQ68" s="4"/>
      <c r="WQR68" s="4"/>
      <c r="WQS68" s="4"/>
      <c r="WQT68" s="4"/>
      <c r="WQU68" s="4"/>
      <c r="WQV68" s="4"/>
      <c r="WQW68" s="4"/>
      <c r="WQX68" s="4"/>
      <c r="WQY68" s="4"/>
      <c r="WQZ68" s="4"/>
      <c r="WRA68" s="4"/>
      <c r="WRB68" s="4"/>
      <c r="WRC68" s="4"/>
      <c r="WRD68" s="4"/>
      <c r="WRE68" s="4"/>
      <c r="WRF68" s="4"/>
      <c r="WRG68" s="4"/>
      <c r="WRH68" s="4"/>
      <c r="WRI68" s="4"/>
      <c r="WRJ68" s="4"/>
      <c r="WRK68" s="4"/>
      <c r="WRL68" s="4"/>
      <c r="WRM68" s="4"/>
      <c r="WRN68" s="4"/>
      <c r="WRO68" s="4"/>
      <c r="WRP68" s="4"/>
      <c r="WRQ68" s="4"/>
      <c r="WRR68" s="4"/>
      <c r="WRS68" s="4"/>
      <c r="WRT68" s="4"/>
      <c r="WRU68" s="4"/>
      <c r="WRV68" s="4"/>
      <c r="WRW68" s="4"/>
      <c r="WRX68" s="4"/>
      <c r="WRY68" s="4"/>
      <c r="WRZ68" s="4"/>
      <c r="WSA68" s="4"/>
      <c r="WSB68" s="4"/>
      <c r="WSC68" s="4"/>
      <c r="WSD68" s="4"/>
      <c r="WSE68" s="4"/>
      <c r="WSF68" s="4"/>
      <c r="WSG68" s="4"/>
      <c r="WSH68" s="4"/>
      <c r="WSI68" s="4"/>
      <c r="WSJ68" s="4"/>
      <c r="WSK68" s="4"/>
      <c r="WSL68" s="4"/>
      <c r="WSM68" s="4"/>
      <c r="WSN68" s="4"/>
      <c r="WSO68" s="4"/>
      <c r="WSP68" s="4"/>
      <c r="WSQ68" s="4"/>
      <c r="WSR68" s="4"/>
      <c r="WSS68" s="4"/>
      <c r="WST68" s="4"/>
      <c r="WSU68" s="4"/>
      <c r="WSV68" s="4"/>
      <c r="WSW68" s="4"/>
      <c r="WSX68" s="4"/>
      <c r="WSY68" s="4"/>
      <c r="WSZ68" s="4"/>
      <c r="WTA68" s="4"/>
      <c r="WTB68" s="4"/>
      <c r="WTC68" s="4"/>
      <c r="WTD68" s="4"/>
      <c r="WTE68" s="4"/>
      <c r="WTF68" s="4"/>
      <c r="WTG68" s="4"/>
      <c r="WTH68" s="4"/>
      <c r="WTI68" s="4"/>
      <c r="WTJ68" s="4"/>
      <c r="WTK68" s="4"/>
      <c r="WTL68" s="4"/>
      <c r="WTM68" s="4"/>
      <c r="WTN68" s="4"/>
      <c r="WTO68" s="4"/>
      <c r="WTP68" s="4"/>
      <c r="WTQ68" s="4"/>
      <c r="WTR68" s="4"/>
      <c r="WTS68" s="4"/>
      <c r="WTT68" s="4"/>
      <c r="WTU68" s="4"/>
      <c r="WTV68" s="4"/>
      <c r="WTW68" s="4"/>
      <c r="WTX68" s="4"/>
      <c r="WTY68" s="4"/>
      <c r="WTZ68" s="4"/>
      <c r="WUA68" s="4"/>
      <c r="WUB68" s="4"/>
      <c r="WUC68" s="4"/>
      <c r="WUD68" s="4"/>
      <c r="WUE68" s="4"/>
      <c r="WUF68" s="4"/>
      <c r="WUG68" s="4"/>
      <c r="WUH68" s="4"/>
      <c r="WUI68" s="4"/>
      <c r="WUJ68" s="4"/>
      <c r="WUK68" s="4"/>
      <c r="WUL68" s="4"/>
      <c r="WUM68" s="4"/>
      <c r="WUN68" s="4"/>
      <c r="WUO68" s="4"/>
      <c r="WUP68" s="4"/>
      <c r="WUQ68" s="4"/>
      <c r="WUR68" s="4"/>
      <c r="WUS68" s="4"/>
      <c r="WUT68" s="4"/>
      <c r="WUU68" s="4"/>
      <c r="WUV68" s="4"/>
      <c r="WUW68" s="4"/>
      <c r="WUX68" s="4"/>
      <c r="WUY68" s="4"/>
      <c r="WUZ68" s="4"/>
      <c r="WVA68" s="4"/>
      <c r="WVB68" s="4"/>
      <c r="WVC68" s="4"/>
      <c r="WVD68" s="4"/>
      <c r="WVE68" s="4"/>
      <c r="WVF68" s="4"/>
      <c r="WVG68" s="4"/>
      <c r="WVH68" s="4"/>
      <c r="WVI68" s="4"/>
      <c r="WVJ68" s="4"/>
      <c r="WVK68" s="4"/>
      <c r="WVL68" s="4"/>
      <c r="WVM68" s="4"/>
      <c r="WVN68" s="4"/>
      <c r="WVO68" s="4"/>
      <c r="WVP68" s="4"/>
      <c r="WVQ68" s="4"/>
      <c r="WVR68" s="4"/>
      <c r="WVS68" s="4"/>
      <c r="WVT68" s="4"/>
      <c r="WVU68" s="4"/>
      <c r="WVV68" s="4"/>
      <c r="WVW68" s="4"/>
      <c r="WVX68" s="4"/>
      <c r="WVY68" s="4"/>
      <c r="WVZ68" s="4"/>
      <c r="WWA68" s="4"/>
      <c r="WWB68" s="4"/>
      <c r="WWC68" s="4"/>
      <c r="WWD68" s="4"/>
      <c r="WWE68" s="4"/>
      <c r="WWF68" s="4"/>
      <c r="WWG68" s="4"/>
      <c r="WWH68" s="4"/>
      <c r="WWI68" s="4"/>
      <c r="WWJ68" s="4"/>
      <c r="WWK68" s="4"/>
      <c r="WWL68" s="4"/>
      <c r="WWM68" s="4"/>
      <c r="WWN68" s="4"/>
      <c r="WWO68" s="4"/>
      <c r="WWP68" s="4"/>
      <c r="WWQ68" s="4"/>
      <c r="WWR68" s="4"/>
      <c r="WWS68" s="4"/>
      <c r="WWT68" s="4"/>
      <c r="WWU68" s="4"/>
      <c r="WWV68" s="4"/>
      <c r="WWW68" s="4"/>
      <c r="WWX68" s="4"/>
      <c r="WWY68" s="4"/>
      <c r="WWZ68" s="4"/>
      <c r="WXA68" s="4"/>
      <c r="WXB68" s="4"/>
      <c r="WXC68" s="4"/>
      <c r="WXD68" s="4"/>
      <c r="WXE68" s="4"/>
      <c r="WXF68" s="4"/>
      <c r="WXG68" s="4"/>
      <c r="WXH68" s="4"/>
      <c r="WXI68" s="4"/>
      <c r="WXJ68" s="4"/>
      <c r="WXK68" s="4"/>
      <c r="WXL68" s="4"/>
      <c r="WXM68" s="4"/>
      <c r="WXN68" s="4"/>
      <c r="WXO68" s="4"/>
      <c r="WXP68" s="4"/>
      <c r="WXQ68" s="4"/>
      <c r="WXR68" s="4"/>
      <c r="WXS68" s="4"/>
      <c r="WXT68" s="4"/>
      <c r="WXU68" s="4"/>
      <c r="WXV68" s="4"/>
      <c r="WXW68" s="4"/>
      <c r="WXX68" s="4"/>
      <c r="WXY68" s="4"/>
      <c r="WXZ68" s="4"/>
      <c r="WYA68" s="4"/>
      <c r="WYB68" s="4"/>
      <c r="WYC68" s="4"/>
      <c r="WYD68" s="4"/>
      <c r="WYE68" s="4"/>
      <c r="WYF68" s="4"/>
      <c r="WYG68" s="4"/>
      <c r="WYH68" s="4"/>
      <c r="WYI68" s="4"/>
      <c r="WYJ68" s="4"/>
      <c r="WYK68" s="4"/>
      <c r="WYL68" s="4"/>
      <c r="WYM68" s="4"/>
      <c r="WYN68" s="4"/>
      <c r="WYO68" s="4"/>
      <c r="WYP68" s="4"/>
      <c r="WYQ68" s="4"/>
      <c r="WYR68" s="4"/>
      <c r="WYS68" s="4"/>
      <c r="WYT68" s="4"/>
      <c r="WYU68" s="4"/>
      <c r="WYV68" s="4"/>
      <c r="WYW68" s="4"/>
      <c r="WYX68" s="4"/>
      <c r="WYY68" s="4"/>
      <c r="WYZ68" s="4"/>
      <c r="WZA68" s="4"/>
      <c r="WZB68" s="4"/>
      <c r="WZC68" s="4"/>
      <c r="WZD68" s="4"/>
      <c r="WZE68" s="4"/>
      <c r="WZF68" s="4"/>
      <c r="WZG68" s="4"/>
      <c r="WZH68" s="4"/>
      <c r="WZI68" s="4"/>
      <c r="WZJ68" s="4"/>
      <c r="WZK68" s="4"/>
      <c r="WZL68" s="4"/>
      <c r="WZM68" s="4"/>
      <c r="WZN68" s="4"/>
      <c r="WZO68" s="4"/>
      <c r="WZP68" s="4"/>
      <c r="WZQ68" s="4"/>
      <c r="WZR68" s="4"/>
      <c r="WZS68" s="4"/>
      <c r="WZT68" s="4"/>
      <c r="WZU68" s="4"/>
      <c r="WZV68" s="4"/>
      <c r="WZW68" s="4"/>
      <c r="WZX68" s="4"/>
      <c r="WZY68" s="4"/>
      <c r="WZZ68" s="4"/>
      <c r="XAA68" s="4"/>
      <c r="XAB68" s="4"/>
      <c r="XAC68" s="4"/>
      <c r="XAD68" s="4"/>
      <c r="XAE68" s="4"/>
      <c r="XAF68" s="4"/>
      <c r="XAG68" s="4"/>
      <c r="XAH68" s="4"/>
      <c r="XAI68" s="4"/>
      <c r="XAJ68" s="4"/>
      <c r="XAK68" s="4"/>
      <c r="XAL68" s="4"/>
      <c r="XAM68" s="4"/>
      <c r="XAN68" s="4"/>
      <c r="XAO68" s="4"/>
      <c r="XAP68" s="4"/>
      <c r="XAQ68" s="4"/>
      <c r="XAR68" s="4"/>
      <c r="XAS68" s="4"/>
      <c r="XAT68" s="4"/>
      <c r="XAU68" s="4"/>
      <c r="XAV68" s="4"/>
      <c r="XAW68" s="4"/>
      <c r="XAX68" s="4"/>
      <c r="XAY68" s="4"/>
      <c r="XAZ68" s="4"/>
      <c r="XBA68" s="4"/>
      <c r="XBB68" s="4"/>
      <c r="XBC68" s="4"/>
      <c r="XBD68" s="4"/>
      <c r="XBE68" s="4"/>
      <c r="XBF68" s="4"/>
      <c r="XBG68" s="4"/>
      <c r="XBH68" s="4"/>
      <c r="XBI68" s="4"/>
      <c r="XBJ68" s="4"/>
      <c r="XBK68" s="4"/>
      <c r="XBL68" s="4"/>
      <c r="XBM68" s="4"/>
      <c r="XBN68" s="4"/>
      <c r="XBO68" s="4"/>
      <c r="XBP68" s="4"/>
      <c r="XBQ68" s="4"/>
      <c r="XBR68" s="4"/>
      <c r="XBS68" s="4"/>
      <c r="XBT68" s="4"/>
      <c r="XBU68" s="4"/>
      <c r="XBV68" s="4"/>
      <c r="XBW68" s="4"/>
      <c r="XBX68" s="4"/>
      <c r="XBY68" s="4"/>
      <c r="XBZ68" s="4"/>
      <c r="XCA68" s="4"/>
      <c r="XCB68" s="4"/>
      <c r="XCC68" s="4"/>
      <c r="XCD68" s="4"/>
      <c r="XCE68" s="4"/>
      <c r="XCF68" s="4"/>
      <c r="XCG68" s="4"/>
      <c r="XCH68" s="4"/>
      <c r="XCI68" s="4"/>
      <c r="XCJ68" s="4"/>
      <c r="XCK68" s="4"/>
      <c r="XCL68" s="4"/>
      <c r="XCM68" s="4"/>
      <c r="XCN68" s="4"/>
      <c r="XCO68" s="4"/>
      <c r="XCP68" s="4"/>
      <c r="XCQ68" s="4"/>
      <c r="XCR68" s="4"/>
      <c r="XCS68" s="4"/>
      <c r="XCT68" s="4"/>
      <c r="XCU68" s="4"/>
      <c r="XCV68" s="4"/>
      <c r="XCW68" s="4"/>
      <c r="XCX68" s="4"/>
      <c r="XCY68" s="4"/>
      <c r="XCZ68" s="4"/>
      <c r="XDA68" s="4"/>
      <c r="XDB68" s="4"/>
      <c r="XDC68" s="4"/>
      <c r="XDD68" s="4"/>
      <c r="XDE68" s="4"/>
      <c r="XDF68" s="4"/>
      <c r="XDG68" s="4"/>
      <c r="XDH68" s="4"/>
      <c r="XDI68" s="4"/>
      <c r="XDJ68" s="4"/>
      <c r="XDK68" s="4"/>
      <c r="XDL68" s="4"/>
      <c r="XDM68" s="4"/>
      <c r="XDN68" s="4"/>
      <c r="XDO68" s="4"/>
      <c r="XDP68" s="4"/>
      <c r="XDQ68" s="4"/>
      <c r="XDR68" s="4"/>
      <c r="XDS68" s="4"/>
      <c r="XDT68" s="4"/>
      <c r="XDU68" s="4"/>
      <c r="XDV68" s="4"/>
      <c r="XDW68" s="4"/>
      <c r="XDX68" s="4"/>
      <c r="XDY68" s="4"/>
      <c r="XDZ68" s="4"/>
      <c r="XEA68" s="4"/>
      <c r="XEB68" s="4"/>
      <c r="XEC68" s="4"/>
      <c r="XED68" s="4"/>
      <c r="XEE68" s="4"/>
      <c r="XEF68" s="4"/>
      <c r="XEG68" s="4"/>
      <c r="XEH68" s="4"/>
      <c r="XEI68" s="4"/>
      <c r="XEJ68" s="4"/>
      <c r="XEK68" s="4"/>
      <c r="XEL68" s="4"/>
      <c r="XEM68" s="4"/>
      <c r="XEN68" s="4"/>
      <c r="XEO68" s="4"/>
      <c r="XEP68" s="4"/>
      <c r="XEQ68" s="4"/>
      <c r="XER68" s="4"/>
      <c r="XES68" s="4"/>
      <c r="XET68" s="4"/>
      <c r="XEU68" s="4"/>
      <c r="XEV68" s="4"/>
      <c r="XEW68" s="4"/>
      <c r="XEX68" s="4"/>
      <c r="XEY68" s="4"/>
      <c r="XEZ68" s="4"/>
      <c r="XFA68" s="4"/>
      <c r="XFB68" s="4"/>
      <c r="XFC68" s="4"/>
      <c r="XFD68" s="4"/>
    </row>
    <row r="69" spans="1:16384" ht="17.25" customHeight="1">
      <c r="C69" s="176" t="s">
        <v>85</v>
      </c>
      <c r="D69" s="14"/>
      <c r="E69" s="14"/>
      <c r="F69" s="14"/>
      <c r="G69" s="14"/>
      <c r="H69" s="15"/>
      <c r="I69" s="15"/>
      <c r="J69" s="31"/>
      <c r="N69" s="2">
        <f>AVERAGE(N77:N441)</f>
        <v>13.013698751598183</v>
      </c>
      <c r="O69" s="2">
        <f>AVERAGE(O77:O441)</f>
        <v>0</v>
      </c>
      <c r="P69" s="1" t="s">
        <v>8</v>
      </c>
      <c r="R69" s="3"/>
      <c r="S69" s="3">
        <f>AVERAGE(S77:S441)</f>
        <v>0.44899178822636315</v>
      </c>
      <c r="T69" s="3">
        <f t="shared" ref="T69" si="16">AVERAGE(T77:T441)</f>
        <v>0</v>
      </c>
      <c r="U69" s="3">
        <f>AVERAGE(U77:U441)</f>
        <v>1.9782290885973327E-2</v>
      </c>
      <c r="V69" s="3">
        <f>AVERAGE(V77:V441)</f>
        <v>0</v>
      </c>
      <c r="W69" s="3">
        <f t="shared" ref="W69:Z69" si="17">AVERAGE(W77:W441)</f>
        <v>0</v>
      </c>
      <c r="X69" s="3">
        <f t="shared" si="17"/>
        <v>1.8143309437187143</v>
      </c>
      <c r="Y69" s="3">
        <f t="shared" si="17"/>
        <v>0</v>
      </c>
      <c r="Z69" s="3">
        <f t="shared" si="17"/>
        <v>6.3875845252406266E-18</v>
      </c>
      <c r="AD69" s="3"/>
      <c r="AE69" s="3">
        <f>AVERAGE(AE77:AE441)</f>
        <v>0.44899178822636315</v>
      </c>
      <c r="AF69" s="3">
        <f>AVERAGE(AF77:AF441)</f>
        <v>1.3246641391802707</v>
      </c>
      <c r="AG69" s="3">
        <f>AVERAGE(AG77:AG441)</f>
        <v>9.4647199206707448E-5</v>
      </c>
      <c r="AH69" s="3">
        <f t="shared" ref="AH69:AL69" si="18">AVERAGE(AH77:AH441)</f>
        <v>0</v>
      </c>
      <c r="AI69" s="3">
        <f t="shared" ref="AI69:AK69" si="19">AVERAGE(AI77:AI441)</f>
        <v>2.4333655334250007E-18</v>
      </c>
      <c r="AJ69" s="3">
        <f t="shared" si="19"/>
        <v>0.50935444822520826</v>
      </c>
      <c r="AK69" s="3">
        <f t="shared" si="19"/>
        <v>0</v>
      </c>
      <c r="AL69" s="3">
        <f t="shared" si="18"/>
        <v>0</v>
      </c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:16384" s="4" customFormat="1" ht="17.25" customHeight="1">
      <c r="A70" s="1"/>
      <c r="B70" s="12"/>
      <c r="C70" s="176"/>
      <c r="D70" s="17"/>
      <c r="E70" s="17"/>
      <c r="F70" s="17"/>
      <c r="G70" s="17"/>
      <c r="H70" s="18"/>
      <c r="I70" s="18"/>
      <c r="J70" s="16"/>
      <c r="K70" s="7"/>
      <c r="L70" s="7"/>
      <c r="M70" s="7"/>
      <c r="N70" s="8">
        <f>N69*8760</f>
        <v>114000.00106400008</v>
      </c>
      <c r="O70" s="8">
        <f>O69*8760</f>
        <v>0</v>
      </c>
      <c r="P70" s="7" t="s">
        <v>4</v>
      </c>
      <c r="Q70" s="7"/>
      <c r="R70" s="9">
        <f>I10</f>
        <v>20000</v>
      </c>
      <c r="S70" s="9">
        <f>S69*8760</f>
        <v>3933.1680648629413</v>
      </c>
      <c r="T70" s="9">
        <f t="shared" ref="T70:W70" si="20">T69*8760</f>
        <v>0</v>
      </c>
      <c r="U70" s="9">
        <f t="shared" si="20"/>
        <v>173.29286816112634</v>
      </c>
      <c r="V70" s="9">
        <f t="shared" ref="V70" si="21">V69*8760</f>
        <v>0</v>
      </c>
      <c r="W70" s="9">
        <f t="shared" si="20"/>
        <v>0</v>
      </c>
      <c r="X70" s="9">
        <f t="shared" ref="X70" si="22">X69*8760</f>
        <v>15893.539066975936</v>
      </c>
      <c r="Y70" s="9">
        <f t="shared" ref="Y70" si="23">Y69*8760</f>
        <v>0</v>
      </c>
      <c r="Z70" s="9">
        <f t="shared" ref="Z70" si="24">Z69*8760</f>
        <v>5.595524044110789E-14</v>
      </c>
      <c r="AA70" s="7"/>
      <c r="AB70" s="7"/>
      <c r="AC70" s="7"/>
      <c r="AD70" s="9">
        <f>R70</f>
        <v>20000</v>
      </c>
      <c r="AE70" s="9">
        <f>AE69*8760</f>
        <v>3933.1680648629413</v>
      </c>
      <c r="AF70" s="9">
        <f>AF69*8760</f>
        <v>11604.05785921917</v>
      </c>
      <c r="AG70" s="9">
        <f>AG69*8760</f>
        <v>0.82910946505075722</v>
      </c>
      <c r="AH70" s="9">
        <f t="shared" ref="AH70:AK70" si="25">AH69*8760</f>
        <v>0</v>
      </c>
      <c r="AI70" s="9">
        <f t="shared" si="25"/>
        <v>2.1316282072803006E-14</v>
      </c>
      <c r="AJ70" s="9">
        <f t="shared" si="25"/>
        <v>4461.9449664528247</v>
      </c>
      <c r="AK70" s="9">
        <f t="shared" si="25"/>
        <v>0</v>
      </c>
      <c r="AL70" s="9">
        <f t="shared" ref="AL70" si="26">AL69*8760</f>
        <v>0</v>
      </c>
      <c r="AM70" s="7"/>
      <c r="AN70" s="9">
        <f>AF70+AI70+AK70</f>
        <v>11604.05785921917</v>
      </c>
      <c r="AO70" s="9"/>
      <c r="AP70" s="56">
        <f>IF($I$35="Ja",AN70/AS70,0)</f>
        <v>3.8569755707418398</v>
      </c>
      <c r="AQ70" s="9"/>
      <c r="AR70" s="9"/>
      <c r="AS70" s="9">
        <f>SUM(AZ77:AZ441)*24</f>
        <v>3008.5899291779228</v>
      </c>
      <c r="AT70" s="9"/>
      <c r="AU70" s="9">
        <f>SUM(AV77:AV441)*24</f>
        <v>11604.05785921917</v>
      </c>
      <c r="AV70" s="9">
        <f>SUM(BB77:BB441)*24</f>
        <v>2280073.8183128349</v>
      </c>
      <c r="AW70" s="9">
        <f>IF($I$35="Ja",AV70/AN70,0)</f>
        <v>196.48935277424235</v>
      </c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  <c r="ALS70" s="7"/>
      <c r="ALT70" s="7"/>
      <c r="ALU70" s="7"/>
      <c r="ALV70" s="7"/>
      <c r="ALW70" s="7"/>
      <c r="ALX70" s="7"/>
      <c r="ALY70" s="7"/>
      <c r="ALZ70" s="7"/>
      <c r="AMA70" s="7"/>
      <c r="AMB70" s="7"/>
      <c r="AMC70" s="7"/>
      <c r="AMD70" s="7"/>
      <c r="AME70" s="7"/>
      <c r="AMF70" s="7"/>
      <c r="AMG70" s="7"/>
      <c r="AMH70" s="7"/>
      <c r="AMI70" s="7"/>
      <c r="AMJ70" s="7"/>
      <c r="AMK70" s="7"/>
      <c r="AML70" s="7"/>
      <c r="AMM70" s="7"/>
      <c r="AMN70" s="7"/>
      <c r="AMO70" s="7"/>
      <c r="AMP70" s="7"/>
      <c r="AMQ70" s="7"/>
      <c r="AMR70" s="7"/>
      <c r="AMS70" s="7"/>
      <c r="AMT70" s="7"/>
      <c r="AMU70" s="7"/>
      <c r="AMV70" s="7"/>
      <c r="AMW70" s="7"/>
      <c r="AMX70" s="7"/>
      <c r="AMY70" s="7"/>
      <c r="AMZ70" s="7"/>
      <c r="ANA70" s="7"/>
      <c r="ANB70" s="7"/>
      <c r="ANC70" s="7"/>
      <c r="AND70" s="7"/>
      <c r="ANE70" s="7"/>
      <c r="ANF70" s="7"/>
      <c r="ANG70" s="7"/>
      <c r="ANH70" s="7"/>
      <c r="ANI70" s="7"/>
      <c r="ANJ70" s="7"/>
      <c r="ANK70" s="7"/>
      <c r="ANL70" s="7"/>
      <c r="ANM70" s="7"/>
      <c r="ANN70" s="7"/>
      <c r="ANO70" s="7"/>
      <c r="ANP70" s="7"/>
      <c r="ANQ70" s="7"/>
      <c r="ANR70" s="7"/>
      <c r="ANS70" s="7"/>
      <c r="ANT70" s="7"/>
      <c r="ANU70" s="7"/>
      <c r="ANV70" s="7"/>
      <c r="ANW70" s="7"/>
      <c r="ANX70" s="7"/>
      <c r="ANY70" s="7"/>
      <c r="ANZ70" s="7"/>
      <c r="AOA70" s="7"/>
      <c r="AOB70" s="7"/>
      <c r="AOC70" s="7"/>
      <c r="AOD70" s="7"/>
      <c r="AOE70" s="7"/>
      <c r="AOF70" s="7"/>
      <c r="AOG70" s="7"/>
      <c r="AOH70" s="7"/>
      <c r="AOI70" s="7"/>
      <c r="AOJ70" s="7"/>
      <c r="AOK70" s="7"/>
      <c r="AOL70" s="7"/>
      <c r="AOM70" s="7"/>
      <c r="AON70" s="7"/>
      <c r="AOO70" s="7"/>
      <c r="AOP70" s="7"/>
      <c r="AOQ70" s="7"/>
      <c r="AOR70" s="7"/>
      <c r="AOS70" s="7"/>
      <c r="AOT70" s="7"/>
      <c r="AOU70" s="7"/>
      <c r="AOV70" s="7"/>
      <c r="AOW70" s="7"/>
      <c r="AOX70" s="7"/>
      <c r="AOY70" s="7"/>
      <c r="AOZ70" s="7"/>
      <c r="APA70" s="7"/>
      <c r="APB70" s="7"/>
      <c r="APC70" s="7"/>
      <c r="APD70" s="7"/>
      <c r="APE70" s="7"/>
      <c r="APF70" s="7"/>
      <c r="APG70" s="7"/>
      <c r="APH70" s="7"/>
      <c r="API70" s="7"/>
      <c r="APJ70" s="7"/>
      <c r="APK70" s="7"/>
      <c r="APL70" s="7"/>
      <c r="APM70" s="7"/>
      <c r="APN70" s="7"/>
      <c r="APO70" s="7"/>
      <c r="APP70" s="7"/>
      <c r="APQ70" s="7"/>
      <c r="APR70" s="7"/>
      <c r="APS70" s="7"/>
      <c r="APT70" s="7"/>
      <c r="APU70" s="7"/>
      <c r="APV70" s="7"/>
      <c r="APW70" s="7"/>
      <c r="APX70" s="7"/>
      <c r="APY70" s="7"/>
      <c r="APZ70" s="7"/>
      <c r="AQA70" s="7"/>
      <c r="AQB70" s="7"/>
      <c r="AQC70" s="7"/>
      <c r="AQD70" s="7"/>
      <c r="AQE70" s="7"/>
      <c r="AQF70" s="7"/>
      <c r="AQG70" s="7"/>
      <c r="AQH70" s="7"/>
      <c r="AQI70" s="7"/>
      <c r="AQJ70" s="7"/>
      <c r="AQK70" s="7"/>
      <c r="AQL70" s="7"/>
      <c r="AQM70" s="7"/>
      <c r="AQN70" s="7"/>
      <c r="AQO70" s="7"/>
      <c r="AQP70" s="7"/>
      <c r="AQQ70" s="7"/>
      <c r="AQR70" s="7"/>
      <c r="AQS70" s="7"/>
      <c r="AQT70" s="7"/>
      <c r="AQU70" s="7"/>
      <c r="AQV70" s="7"/>
      <c r="AQW70" s="7"/>
      <c r="AQX70" s="7"/>
      <c r="AQY70" s="7"/>
      <c r="AQZ70" s="7"/>
      <c r="ARA70" s="7"/>
      <c r="ARB70" s="7"/>
      <c r="ARC70" s="7"/>
      <c r="ARD70" s="7"/>
      <c r="ARE70" s="7"/>
      <c r="ARF70" s="7"/>
      <c r="ARG70" s="7"/>
      <c r="ARH70" s="7"/>
      <c r="ARI70" s="7"/>
      <c r="ARJ70" s="7"/>
      <c r="ARK70" s="7"/>
      <c r="ARL70" s="7"/>
      <c r="ARM70" s="7"/>
      <c r="ARN70" s="7"/>
      <c r="ARO70" s="7"/>
      <c r="ARP70" s="7"/>
      <c r="ARQ70" s="7"/>
      <c r="ARR70" s="7"/>
      <c r="ARS70" s="7"/>
      <c r="ART70" s="7"/>
      <c r="ARU70" s="7"/>
      <c r="ARV70" s="7"/>
      <c r="ARW70" s="7"/>
      <c r="ARX70" s="7"/>
      <c r="ARY70" s="7"/>
      <c r="ARZ70" s="7"/>
      <c r="ASA70" s="7"/>
      <c r="ASB70" s="7"/>
      <c r="ASC70" s="7"/>
      <c r="ASD70" s="7"/>
      <c r="ASE70" s="7"/>
      <c r="ASF70" s="7"/>
      <c r="ASG70" s="7"/>
      <c r="ASH70" s="7"/>
      <c r="ASI70" s="7"/>
      <c r="ASJ70" s="7"/>
      <c r="ASK70" s="7"/>
      <c r="ASL70" s="7"/>
      <c r="ASM70" s="7"/>
      <c r="ASN70" s="7"/>
      <c r="ASO70" s="7"/>
      <c r="ASP70" s="7"/>
      <c r="ASQ70" s="7"/>
      <c r="ASR70" s="7"/>
      <c r="ASS70" s="7"/>
      <c r="AST70" s="7"/>
      <c r="ASU70" s="7"/>
      <c r="ASV70" s="7"/>
      <c r="ASW70" s="7"/>
      <c r="ASX70" s="7"/>
      <c r="ASY70" s="7"/>
      <c r="ASZ70" s="7"/>
      <c r="ATA70" s="7"/>
      <c r="ATB70" s="7"/>
      <c r="ATC70" s="7"/>
      <c r="ATD70" s="7"/>
      <c r="ATE70" s="7"/>
      <c r="ATF70" s="7"/>
      <c r="ATG70" s="7"/>
      <c r="ATH70" s="7"/>
      <c r="ATI70" s="7"/>
      <c r="ATJ70" s="7"/>
      <c r="ATK70" s="7"/>
      <c r="ATL70" s="7"/>
      <c r="ATM70" s="7"/>
      <c r="ATN70" s="7"/>
      <c r="ATO70" s="7"/>
      <c r="ATP70" s="7"/>
      <c r="ATQ70" s="7"/>
      <c r="ATR70" s="7"/>
      <c r="ATS70" s="7"/>
      <c r="ATT70" s="7"/>
      <c r="ATU70" s="7"/>
      <c r="ATV70" s="7"/>
      <c r="ATW70" s="7"/>
      <c r="ATX70" s="7"/>
      <c r="ATY70" s="7"/>
      <c r="ATZ70" s="7"/>
      <c r="AUA70" s="7"/>
      <c r="AUB70" s="7"/>
      <c r="AUC70" s="7"/>
      <c r="AUD70" s="7"/>
      <c r="AUE70" s="7"/>
      <c r="AUF70" s="7"/>
      <c r="AUG70" s="7"/>
      <c r="AUH70" s="7"/>
      <c r="AUI70" s="7"/>
      <c r="AUJ70" s="7"/>
      <c r="AUK70" s="7"/>
      <c r="AUL70" s="7"/>
      <c r="AUM70" s="7"/>
      <c r="AUN70" s="7"/>
      <c r="AUO70" s="7"/>
      <c r="AUP70" s="7"/>
      <c r="AUQ70" s="7"/>
      <c r="AUR70" s="7"/>
      <c r="AUS70" s="7"/>
      <c r="AUT70" s="7"/>
      <c r="AUU70" s="7"/>
      <c r="AUV70" s="7"/>
      <c r="AUW70" s="7"/>
      <c r="AUX70" s="7"/>
      <c r="AUY70" s="7"/>
      <c r="AUZ70" s="7"/>
      <c r="AVA70" s="7"/>
      <c r="AVB70" s="7"/>
      <c r="AVC70" s="7"/>
      <c r="AVD70" s="7"/>
      <c r="AVE70" s="7"/>
      <c r="AVF70" s="7"/>
      <c r="AVG70" s="7"/>
      <c r="AVH70" s="7"/>
      <c r="AVI70" s="7"/>
      <c r="AVJ70" s="7"/>
      <c r="AVK70" s="7"/>
      <c r="AVL70" s="7"/>
      <c r="AVM70" s="7"/>
      <c r="AVN70" s="7"/>
      <c r="AVO70" s="7"/>
      <c r="AVP70" s="7"/>
      <c r="AVQ70" s="7"/>
      <c r="AVR70" s="7"/>
      <c r="AVS70" s="7"/>
      <c r="AVT70" s="7"/>
      <c r="AVU70" s="7"/>
      <c r="AVV70" s="7"/>
      <c r="AVW70" s="7"/>
      <c r="AVX70" s="7"/>
      <c r="AVY70" s="7"/>
      <c r="AVZ70" s="7"/>
      <c r="AWA70" s="7"/>
      <c r="AWB70" s="7"/>
      <c r="AWC70" s="7"/>
      <c r="AWD70" s="7"/>
      <c r="AWE70" s="7"/>
      <c r="AWF70" s="7"/>
      <c r="AWG70" s="7"/>
      <c r="AWH70" s="7"/>
      <c r="AWI70" s="7"/>
      <c r="AWJ70" s="7"/>
      <c r="AWK70" s="7"/>
      <c r="AWL70" s="7"/>
      <c r="AWM70" s="7"/>
      <c r="AWN70" s="7"/>
      <c r="AWO70" s="7"/>
      <c r="AWP70" s="7"/>
      <c r="AWQ70" s="7"/>
      <c r="AWR70" s="7"/>
      <c r="AWS70" s="7"/>
      <c r="AWT70" s="7"/>
      <c r="AWU70" s="7"/>
      <c r="AWV70" s="7"/>
      <c r="AWW70" s="7"/>
      <c r="AWX70" s="7"/>
      <c r="AWY70" s="7"/>
      <c r="AWZ70" s="7"/>
      <c r="AXA70" s="7"/>
      <c r="AXB70" s="7"/>
      <c r="AXC70" s="7"/>
      <c r="AXD70" s="7"/>
      <c r="AXE70" s="7"/>
      <c r="AXF70" s="7"/>
      <c r="AXG70" s="7"/>
      <c r="AXH70" s="7"/>
      <c r="AXI70" s="7"/>
      <c r="AXJ70" s="7"/>
      <c r="AXK70" s="7"/>
      <c r="AXL70" s="7"/>
      <c r="AXM70" s="7"/>
      <c r="AXN70" s="7"/>
      <c r="AXO70" s="7"/>
      <c r="AXP70" s="7"/>
      <c r="AXQ70" s="7"/>
      <c r="AXR70" s="7"/>
      <c r="AXS70" s="7"/>
      <c r="AXT70" s="7"/>
      <c r="AXU70" s="7"/>
      <c r="AXV70" s="7"/>
      <c r="AXW70" s="7"/>
      <c r="AXX70" s="7"/>
      <c r="AXY70" s="7"/>
      <c r="AXZ70" s="7"/>
      <c r="AYA70" s="7"/>
      <c r="AYB70" s="7"/>
      <c r="AYC70" s="7"/>
      <c r="AYD70" s="7"/>
      <c r="AYE70" s="7"/>
      <c r="AYF70" s="7"/>
      <c r="AYG70" s="7"/>
      <c r="AYH70" s="7"/>
      <c r="AYI70" s="7"/>
      <c r="AYJ70" s="7"/>
      <c r="AYK70" s="7"/>
      <c r="AYL70" s="7"/>
      <c r="AYM70" s="7"/>
      <c r="AYN70" s="7"/>
      <c r="AYO70" s="7"/>
      <c r="AYP70" s="7"/>
      <c r="AYQ70" s="7"/>
      <c r="AYR70" s="7"/>
      <c r="AYS70" s="7"/>
      <c r="AYT70" s="7"/>
      <c r="AYU70" s="7"/>
      <c r="AYV70" s="7"/>
      <c r="AYW70" s="7"/>
      <c r="AYX70" s="7"/>
      <c r="AYY70" s="7"/>
      <c r="AYZ70" s="7"/>
      <c r="AZA70" s="7"/>
      <c r="AZB70" s="7"/>
      <c r="AZC70" s="7"/>
      <c r="AZD70" s="7"/>
      <c r="AZE70" s="7"/>
      <c r="AZF70" s="7"/>
      <c r="AZG70" s="7"/>
      <c r="AZH70" s="7"/>
      <c r="AZI70" s="7"/>
      <c r="AZJ70" s="7"/>
      <c r="AZK70" s="7"/>
      <c r="AZL70" s="7"/>
      <c r="AZM70" s="7"/>
      <c r="AZN70" s="7"/>
      <c r="AZO70" s="7"/>
      <c r="AZP70" s="7"/>
      <c r="AZQ70" s="7"/>
      <c r="AZR70" s="7"/>
      <c r="AZS70" s="7"/>
      <c r="AZT70" s="7"/>
      <c r="AZU70" s="7"/>
      <c r="AZV70" s="7"/>
      <c r="AZW70" s="7"/>
      <c r="AZX70" s="7"/>
      <c r="AZY70" s="7"/>
      <c r="AZZ70" s="7"/>
      <c r="BAA70" s="7"/>
      <c r="BAB70" s="7"/>
      <c r="BAC70" s="7"/>
      <c r="BAD70" s="7"/>
      <c r="BAE70" s="7"/>
      <c r="BAF70" s="7"/>
      <c r="BAG70" s="7"/>
      <c r="BAH70" s="7"/>
      <c r="BAI70" s="7"/>
      <c r="BAJ70" s="7"/>
      <c r="BAK70" s="7"/>
      <c r="BAL70" s="7"/>
      <c r="BAM70" s="7"/>
      <c r="BAN70" s="7"/>
      <c r="BAO70" s="7"/>
      <c r="BAP70" s="7"/>
      <c r="BAQ70" s="7"/>
      <c r="BAR70" s="7"/>
      <c r="BAS70" s="7"/>
      <c r="BAT70" s="7"/>
      <c r="BAU70" s="7"/>
      <c r="BAV70" s="7"/>
      <c r="BAW70" s="7"/>
      <c r="BAX70" s="7"/>
      <c r="BAY70" s="7"/>
      <c r="BAZ70" s="7"/>
      <c r="BBA70" s="7"/>
      <c r="BBB70" s="7"/>
      <c r="BBC70" s="7"/>
      <c r="BBD70" s="7"/>
      <c r="BBE70" s="7"/>
      <c r="BBF70" s="7"/>
      <c r="BBG70" s="7"/>
      <c r="BBH70" s="7"/>
      <c r="BBI70" s="7"/>
      <c r="BBJ70" s="7"/>
      <c r="BBK70" s="7"/>
      <c r="BBL70" s="7"/>
      <c r="BBM70" s="7"/>
      <c r="BBN70" s="7"/>
      <c r="BBO70" s="7"/>
      <c r="BBP70" s="7"/>
      <c r="BBQ70" s="7"/>
      <c r="BBR70" s="7"/>
      <c r="BBS70" s="7"/>
      <c r="BBT70" s="7"/>
      <c r="BBU70" s="7"/>
      <c r="BBV70" s="7"/>
      <c r="BBW70" s="7"/>
      <c r="BBX70" s="7"/>
      <c r="BBY70" s="7"/>
      <c r="BBZ70" s="7"/>
      <c r="BCA70" s="7"/>
      <c r="BCB70" s="7"/>
      <c r="BCC70" s="7"/>
      <c r="BCD70" s="7"/>
      <c r="BCE70" s="7"/>
      <c r="BCF70" s="7"/>
      <c r="BCG70" s="7"/>
      <c r="BCH70" s="7"/>
      <c r="BCI70" s="7"/>
      <c r="BCJ70" s="7"/>
      <c r="BCK70" s="7"/>
      <c r="BCL70" s="7"/>
      <c r="BCM70" s="7"/>
      <c r="BCN70" s="7"/>
      <c r="BCO70" s="7"/>
      <c r="BCP70" s="7"/>
      <c r="BCQ70" s="7"/>
      <c r="BCR70" s="7"/>
      <c r="BCS70" s="7"/>
      <c r="BCT70" s="7"/>
      <c r="BCU70" s="7"/>
      <c r="BCV70" s="7"/>
      <c r="BCW70" s="7"/>
      <c r="BCX70" s="7"/>
      <c r="BCY70" s="7"/>
      <c r="BCZ70" s="7"/>
      <c r="BDA70" s="7"/>
      <c r="BDB70" s="7"/>
      <c r="BDC70" s="7"/>
      <c r="BDD70" s="7"/>
      <c r="BDE70" s="7"/>
      <c r="BDF70" s="7"/>
      <c r="BDG70" s="7"/>
      <c r="BDH70" s="7"/>
      <c r="BDI70" s="7"/>
      <c r="BDJ70" s="7"/>
      <c r="BDK70" s="7"/>
      <c r="BDL70" s="7"/>
      <c r="BDM70" s="7"/>
      <c r="BDN70" s="7"/>
      <c r="BDO70" s="7"/>
      <c r="BDP70" s="7"/>
      <c r="BDQ70" s="7"/>
      <c r="BDR70" s="7"/>
      <c r="BDS70" s="7"/>
      <c r="BDT70" s="7"/>
      <c r="BDU70" s="7"/>
      <c r="BDV70" s="7"/>
      <c r="BDW70" s="7"/>
      <c r="BDX70" s="7"/>
      <c r="BDY70" s="7"/>
      <c r="BDZ70" s="7"/>
      <c r="BEA70" s="7"/>
      <c r="BEB70" s="7"/>
      <c r="BEC70" s="7"/>
      <c r="BED70" s="7"/>
      <c r="BEE70" s="7"/>
      <c r="BEF70" s="7"/>
      <c r="BEG70" s="7"/>
      <c r="BEH70" s="7"/>
      <c r="BEI70" s="7"/>
      <c r="BEJ70" s="7"/>
      <c r="BEK70" s="7"/>
      <c r="BEL70" s="7"/>
      <c r="BEM70" s="7"/>
      <c r="BEN70" s="7"/>
      <c r="BEO70" s="7"/>
      <c r="BEP70" s="7"/>
      <c r="BEQ70" s="7"/>
      <c r="BER70" s="7"/>
      <c r="BES70" s="7"/>
      <c r="BET70" s="7"/>
      <c r="BEU70" s="7"/>
      <c r="BEV70" s="7"/>
      <c r="BEW70" s="7"/>
      <c r="BEX70" s="7"/>
      <c r="BEY70" s="7"/>
      <c r="BEZ70" s="7"/>
      <c r="BFA70" s="7"/>
      <c r="BFB70" s="7"/>
      <c r="BFC70" s="7"/>
      <c r="BFD70" s="7"/>
      <c r="BFE70" s="7"/>
      <c r="BFF70" s="7"/>
      <c r="BFG70" s="7"/>
      <c r="BFH70" s="7"/>
      <c r="BFI70" s="7"/>
      <c r="BFJ70" s="7"/>
      <c r="BFK70" s="7"/>
      <c r="BFL70" s="7"/>
      <c r="BFM70" s="7"/>
      <c r="BFN70" s="7"/>
      <c r="BFO70" s="7"/>
      <c r="BFP70" s="7"/>
      <c r="BFQ70" s="7"/>
      <c r="BFR70" s="7"/>
      <c r="BFS70" s="7"/>
      <c r="BFT70" s="7"/>
      <c r="BFU70" s="7"/>
      <c r="BFV70" s="7"/>
      <c r="BFW70" s="7"/>
      <c r="BFX70" s="7"/>
      <c r="BFY70" s="7"/>
      <c r="BFZ70" s="7"/>
      <c r="BGA70" s="7"/>
      <c r="BGB70" s="7"/>
      <c r="BGC70" s="7"/>
      <c r="BGD70" s="7"/>
      <c r="BGE70" s="7"/>
      <c r="BGF70" s="7"/>
      <c r="BGG70" s="7"/>
      <c r="BGH70" s="7"/>
      <c r="BGI70" s="7"/>
      <c r="BGJ70" s="7"/>
      <c r="BGK70" s="7"/>
      <c r="BGL70" s="7"/>
      <c r="BGM70" s="7"/>
      <c r="BGN70" s="7"/>
      <c r="BGO70" s="7"/>
      <c r="BGP70" s="7"/>
      <c r="BGQ70" s="7"/>
      <c r="BGR70" s="7"/>
      <c r="BGS70" s="7"/>
      <c r="BGT70" s="7"/>
      <c r="BGU70" s="7"/>
      <c r="BGV70" s="7"/>
      <c r="BGW70" s="7"/>
      <c r="BGX70" s="7"/>
      <c r="BGY70" s="7"/>
      <c r="BGZ70" s="7"/>
      <c r="BHA70" s="7"/>
      <c r="BHB70" s="7"/>
      <c r="BHC70" s="7"/>
      <c r="BHD70" s="7"/>
      <c r="BHE70" s="7"/>
      <c r="BHF70" s="7"/>
      <c r="BHG70" s="7"/>
      <c r="BHH70" s="7"/>
      <c r="BHI70" s="7"/>
      <c r="BHJ70" s="7"/>
      <c r="BHK70" s="7"/>
      <c r="BHL70" s="7"/>
      <c r="BHM70" s="7"/>
      <c r="BHN70" s="7"/>
      <c r="BHO70" s="7"/>
      <c r="BHP70" s="7"/>
      <c r="BHQ70" s="7"/>
      <c r="BHR70" s="7"/>
      <c r="BHS70" s="7"/>
      <c r="BHT70" s="7"/>
      <c r="BHU70" s="7"/>
      <c r="BHV70" s="7"/>
      <c r="BHW70" s="7"/>
      <c r="BHX70" s="7"/>
      <c r="BHY70" s="7"/>
      <c r="BHZ70" s="7"/>
      <c r="BIA70" s="7"/>
      <c r="BIB70" s="7"/>
      <c r="BIC70" s="7"/>
      <c r="BID70" s="7"/>
      <c r="BIE70" s="7"/>
      <c r="BIF70" s="7"/>
      <c r="BIG70" s="7"/>
      <c r="BIH70" s="7"/>
      <c r="BII70" s="7"/>
      <c r="BIJ70" s="7"/>
      <c r="BIK70" s="7"/>
      <c r="BIL70" s="7"/>
      <c r="BIM70" s="7"/>
      <c r="BIN70" s="7"/>
      <c r="BIO70" s="7"/>
      <c r="BIP70" s="7"/>
      <c r="BIQ70" s="7"/>
      <c r="BIR70" s="7"/>
      <c r="BIS70" s="7"/>
      <c r="BIT70" s="7"/>
      <c r="BIU70" s="7"/>
      <c r="BIV70" s="7"/>
      <c r="BIW70" s="7"/>
      <c r="BIX70" s="7"/>
      <c r="BIY70" s="7"/>
      <c r="BIZ70" s="7"/>
      <c r="BJA70" s="7"/>
      <c r="BJB70" s="7"/>
      <c r="BJC70" s="7"/>
      <c r="BJD70" s="7"/>
      <c r="BJE70" s="7"/>
      <c r="BJF70" s="7"/>
      <c r="BJG70" s="7"/>
      <c r="BJH70" s="7"/>
      <c r="BJI70" s="7"/>
      <c r="BJJ70" s="7"/>
      <c r="BJK70" s="7"/>
      <c r="BJL70" s="7"/>
      <c r="BJM70" s="7"/>
      <c r="BJN70" s="7"/>
      <c r="BJO70" s="7"/>
      <c r="BJP70" s="7"/>
      <c r="BJQ70" s="7"/>
      <c r="BJR70" s="7"/>
      <c r="BJS70" s="7"/>
      <c r="BJT70" s="7"/>
      <c r="BJU70" s="7"/>
      <c r="BJV70" s="7"/>
      <c r="BJW70" s="7"/>
      <c r="BJX70" s="7"/>
      <c r="BJY70" s="7"/>
      <c r="BJZ70" s="7"/>
      <c r="BKA70" s="7"/>
      <c r="BKB70" s="7"/>
      <c r="BKC70" s="7"/>
      <c r="BKD70" s="7"/>
      <c r="BKE70" s="7"/>
      <c r="BKF70" s="7"/>
      <c r="BKG70" s="7"/>
      <c r="BKH70" s="7"/>
      <c r="BKI70" s="7"/>
      <c r="BKJ70" s="7"/>
      <c r="BKK70" s="7"/>
      <c r="BKL70" s="7"/>
      <c r="BKM70" s="7"/>
      <c r="BKN70" s="7"/>
      <c r="BKO70" s="7"/>
      <c r="BKP70" s="7"/>
      <c r="BKQ70" s="7"/>
      <c r="BKR70" s="7"/>
      <c r="BKS70" s="7"/>
      <c r="BKT70" s="7"/>
      <c r="BKU70" s="7"/>
      <c r="BKV70" s="7"/>
      <c r="BKW70" s="7"/>
      <c r="BKX70" s="7"/>
      <c r="BKY70" s="7"/>
      <c r="BKZ70" s="7"/>
      <c r="BLA70" s="7"/>
      <c r="BLB70" s="7"/>
      <c r="BLC70" s="7"/>
      <c r="BLD70" s="7"/>
      <c r="BLE70" s="7"/>
      <c r="BLF70" s="7"/>
      <c r="BLG70" s="7"/>
      <c r="BLH70" s="7"/>
      <c r="BLI70" s="7"/>
      <c r="BLJ70" s="7"/>
      <c r="BLK70" s="7"/>
      <c r="BLL70" s="7"/>
      <c r="BLM70" s="7"/>
      <c r="BLN70" s="7"/>
      <c r="BLO70" s="7"/>
      <c r="BLP70" s="7"/>
      <c r="BLQ70" s="7"/>
      <c r="BLR70" s="7"/>
      <c r="BLS70" s="7"/>
      <c r="BLT70" s="7"/>
      <c r="BLU70" s="7"/>
      <c r="BLV70" s="7"/>
      <c r="BLW70" s="7"/>
      <c r="BLX70" s="7"/>
      <c r="BLY70" s="7"/>
      <c r="BLZ70" s="7"/>
      <c r="BMA70" s="7"/>
      <c r="BMB70" s="7"/>
      <c r="BMC70" s="7"/>
      <c r="BMD70" s="7"/>
      <c r="BME70" s="7"/>
      <c r="BMF70" s="7"/>
      <c r="BMG70" s="7"/>
      <c r="BMH70" s="7"/>
      <c r="BMI70" s="7"/>
      <c r="BMJ70" s="7"/>
      <c r="BMK70" s="7"/>
      <c r="BML70" s="7"/>
      <c r="BMM70" s="7"/>
      <c r="BMN70" s="7"/>
      <c r="BMO70" s="7"/>
      <c r="BMP70" s="7"/>
      <c r="BMQ70" s="7"/>
      <c r="BMR70" s="7"/>
      <c r="BMS70" s="7"/>
      <c r="BMT70" s="7"/>
      <c r="BMU70" s="7"/>
      <c r="BMV70" s="7"/>
      <c r="BMW70" s="7"/>
      <c r="BMX70" s="7"/>
      <c r="BMY70" s="7"/>
      <c r="BMZ70" s="7"/>
      <c r="BNA70" s="7"/>
      <c r="BNB70" s="7"/>
      <c r="BNC70" s="7"/>
      <c r="BND70" s="7"/>
      <c r="BNE70" s="7"/>
      <c r="BNF70" s="7"/>
      <c r="BNG70" s="7"/>
      <c r="BNH70" s="7"/>
      <c r="BNI70" s="7"/>
      <c r="BNJ70" s="7"/>
      <c r="BNK70" s="7"/>
      <c r="BNL70" s="7"/>
      <c r="BNM70" s="7"/>
      <c r="BNN70" s="7"/>
      <c r="BNO70" s="7"/>
      <c r="BNP70" s="7"/>
      <c r="BNQ70" s="7"/>
      <c r="BNR70" s="7"/>
      <c r="BNS70" s="7"/>
      <c r="BNT70" s="7"/>
      <c r="BNU70" s="7"/>
      <c r="BNV70" s="7"/>
      <c r="BNW70" s="7"/>
      <c r="BNX70" s="7"/>
      <c r="BNY70" s="7"/>
      <c r="BNZ70" s="7"/>
      <c r="BOA70" s="7"/>
      <c r="BOB70" s="7"/>
      <c r="BOC70" s="7"/>
      <c r="BOD70" s="7"/>
      <c r="BOE70" s="7"/>
      <c r="BOF70" s="7"/>
      <c r="BOG70" s="7"/>
      <c r="BOH70" s="7"/>
      <c r="BOI70" s="7"/>
      <c r="BOJ70" s="7"/>
      <c r="BOK70" s="7"/>
      <c r="BOL70" s="7"/>
      <c r="BOM70" s="7"/>
      <c r="BON70" s="7"/>
      <c r="BOO70" s="7"/>
      <c r="BOP70" s="7"/>
      <c r="BOQ70" s="7"/>
      <c r="BOR70" s="7"/>
      <c r="BOS70" s="7"/>
      <c r="BOT70" s="7"/>
      <c r="BOU70" s="7"/>
      <c r="BOV70" s="7"/>
      <c r="BOW70" s="7"/>
      <c r="BOX70" s="7"/>
      <c r="BOY70" s="7"/>
      <c r="BOZ70" s="7"/>
      <c r="BPA70" s="7"/>
      <c r="BPB70" s="7"/>
      <c r="BPC70" s="7"/>
      <c r="BPD70" s="7"/>
      <c r="BPE70" s="7"/>
      <c r="BPF70" s="7"/>
      <c r="BPG70" s="7"/>
      <c r="BPH70" s="7"/>
      <c r="BPI70" s="7"/>
      <c r="BPJ70" s="7"/>
      <c r="BPK70" s="7"/>
      <c r="BPL70" s="7"/>
      <c r="BPM70" s="7"/>
      <c r="BPN70" s="7"/>
      <c r="BPO70" s="7"/>
      <c r="BPP70" s="7"/>
      <c r="BPQ70" s="7"/>
      <c r="BPR70" s="7"/>
      <c r="BPS70" s="7"/>
      <c r="BPT70" s="7"/>
      <c r="BPU70" s="7"/>
      <c r="BPV70" s="7"/>
      <c r="BPW70" s="7"/>
      <c r="BPX70" s="7"/>
      <c r="BPY70" s="7"/>
      <c r="BPZ70" s="7"/>
      <c r="BQA70" s="7"/>
      <c r="BQB70" s="7"/>
      <c r="BQC70" s="7"/>
      <c r="BQD70" s="7"/>
      <c r="BQE70" s="7"/>
      <c r="BQF70" s="7"/>
      <c r="BQG70" s="7"/>
      <c r="BQH70" s="7"/>
      <c r="BQI70" s="7"/>
      <c r="BQJ70" s="7"/>
      <c r="BQK70" s="7"/>
      <c r="BQL70" s="7"/>
      <c r="BQM70" s="7"/>
      <c r="BQN70" s="7"/>
      <c r="BQO70" s="7"/>
      <c r="BQP70" s="7"/>
      <c r="BQQ70" s="7"/>
      <c r="BQR70" s="7"/>
      <c r="BQS70" s="7"/>
      <c r="BQT70" s="7"/>
      <c r="BQU70" s="7"/>
      <c r="BQV70" s="7"/>
      <c r="BQW70" s="7"/>
      <c r="BQX70" s="7"/>
      <c r="BQY70" s="7"/>
      <c r="BQZ70" s="7"/>
      <c r="BRA70" s="7"/>
      <c r="BRB70" s="7"/>
      <c r="BRC70" s="7"/>
      <c r="BRD70" s="7"/>
      <c r="BRE70" s="7"/>
      <c r="BRF70" s="7"/>
      <c r="BRG70" s="7"/>
      <c r="BRH70" s="7"/>
      <c r="BRI70" s="7"/>
      <c r="BRJ70" s="7"/>
      <c r="BRK70" s="7"/>
      <c r="BRL70" s="7"/>
      <c r="BRM70" s="7"/>
      <c r="BRN70" s="7"/>
      <c r="BRO70" s="7"/>
      <c r="BRP70" s="7"/>
      <c r="BRQ70" s="7"/>
      <c r="BRR70" s="7"/>
      <c r="BRS70" s="7"/>
      <c r="BRT70" s="7"/>
      <c r="BRU70" s="7"/>
      <c r="BRV70" s="7"/>
      <c r="BRW70" s="7"/>
      <c r="BRX70" s="7"/>
      <c r="BRY70" s="7"/>
      <c r="BRZ70" s="7"/>
      <c r="BSA70" s="7"/>
      <c r="BSB70" s="7"/>
      <c r="BSC70" s="7"/>
      <c r="BSD70" s="7"/>
      <c r="BSE70" s="7"/>
      <c r="BSF70" s="7"/>
      <c r="BSG70" s="7"/>
      <c r="BSH70" s="7"/>
      <c r="BSI70" s="7"/>
      <c r="BSJ70" s="7"/>
      <c r="BSK70" s="7"/>
      <c r="BSL70" s="7"/>
      <c r="BSM70" s="7"/>
      <c r="BSN70" s="7"/>
      <c r="BSO70" s="7"/>
      <c r="BSP70" s="7"/>
      <c r="BSQ70" s="7"/>
      <c r="BSR70" s="7"/>
      <c r="BSS70" s="7"/>
      <c r="BST70" s="7"/>
      <c r="BSU70" s="7"/>
      <c r="BSV70" s="7"/>
      <c r="BSW70" s="7"/>
      <c r="BSX70" s="7"/>
      <c r="BSY70" s="7"/>
      <c r="BSZ70" s="7"/>
      <c r="BTA70" s="7"/>
      <c r="BTB70" s="7"/>
      <c r="BTC70" s="7"/>
      <c r="BTD70" s="7"/>
      <c r="BTE70" s="7"/>
      <c r="BTF70" s="7"/>
      <c r="BTG70" s="7"/>
      <c r="BTH70" s="7"/>
      <c r="BTI70" s="7"/>
      <c r="BTJ70" s="7"/>
      <c r="BTK70" s="7"/>
      <c r="BTL70" s="7"/>
      <c r="BTM70" s="7"/>
      <c r="BTN70" s="7"/>
      <c r="BTO70" s="7"/>
      <c r="BTP70" s="7"/>
      <c r="BTQ70" s="7"/>
      <c r="BTR70" s="7"/>
      <c r="BTS70" s="7"/>
      <c r="BTT70" s="7"/>
      <c r="BTU70" s="7"/>
      <c r="BTV70" s="7"/>
      <c r="BTW70" s="7"/>
      <c r="BTX70" s="7"/>
      <c r="BTY70" s="7"/>
      <c r="BTZ70" s="7"/>
      <c r="BUA70" s="7"/>
      <c r="BUB70" s="7"/>
      <c r="BUC70" s="7"/>
      <c r="BUD70" s="7"/>
      <c r="BUE70" s="7"/>
      <c r="BUF70" s="7"/>
      <c r="BUG70" s="7"/>
      <c r="BUH70" s="7"/>
      <c r="BUI70" s="7"/>
      <c r="BUJ70" s="7"/>
      <c r="BUK70" s="7"/>
      <c r="BUL70" s="7"/>
      <c r="BUM70" s="7"/>
      <c r="BUN70" s="7"/>
      <c r="BUO70" s="7"/>
      <c r="BUP70" s="7"/>
      <c r="BUQ70" s="7"/>
      <c r="BUR70" s="7"/>
      <c r="BUS70" s="7"/>
      <c r="BUT70" s="7"/>
      <c r="BUU70" s="7"/>
      <c r="BUV70" s="7"/>
      <c r="BUW70" s="7"/>
      <c r="BUX70" s="7"/>
      <c r="BUY70" s="7"/>
      <c r="BUZ70" s="7"/>
      <c r="BVA70" s="7"/>
      <c r="BVB70" s="7"/>
      <c r="BVC70" s="7"/>
      <c r="BVD70" s="7"/>
      <c r="BVE70" s="7"/>
      <c r="BVF70" s="7"/>
      <c r="BVG70" s="7"/>
      <c r="BVH70" s="7"/>
      <c r="BVI70" s="7"/>
      <c r="BVJ70" s="7"/>
      <c r="BVK70" s="7"/>
      <c r="BVL70" s="7"/>
      <c r="BVM70" s="7"/>
      <c r="BVN70" s="7"/>
      <c r="BVO70" s="7"/>
      <c r="BVP70" s="7"/>
      <c r="BVQ70" s="7"/>
      <c r="BVR70" s="7"/>
      <c r="BVS70" s="7"/>
      <c r="BVT70" s="7"/>
      <c r="BVU70" s="7"/>
      <c r="BVV70" s="7"/>
      <c r="BVW70" s="7"/>
      <c r="BVX70" s="7"/>
      <c r="BVY70" s="7"/>
      <c r="BVZ70" s="7"/>
      <c r="BWA70" s="7"/>
      <c r="BWB70" s="7"/>
      <c r="BWC70" s="7"/>
      <c r="BWD70" s="7"/>
      <c r="BWE70" s="7"/>
      <c r="BWF70" s="7"/>
      <c r="BWG70" s="7"/>
      <c r="BWH70" s="7"/>
      <c r="BWI70" s="7"/>
      <c r="BWJ70" s="7"/>
      <c r="BWK70" s="7"/>
      <c r="BWL70" s="7"/>
      <c r="BWM70" s="7"/>
      <c r="BWN70" s="7"/>
      <c r="BWO70" s="7"/>
      <c r="BWP70" s="7"/>
      <c r="BWQ70" s="7"/>
      <c r="BWR70" s="7"/>
      <c r="BWS70" s="7"/>
      <c r="BWT70" s="7"/>
      <c r="BWU70" s="7"/>
      <c r="BWV70" s="7"/>
      <c r="BWW70" s="7"/>
      <c r="BWX70" s="7"/>
      <c r="BWY70" s="7"/>
      <c r="BWZ70" s="7"/>
      <c r="BXA70" s="7"/>
      <c r="BXB70" s="7"/>
      <c r="BXC70" s="7"/>
      <c r="BXD70" s="7"/>
      <c r="BXE70" s="7"/>
      <c r="BXF70" s="7"/>
      <c r="BXG70" s="7"/>
      <c r="BXH70" s="7"/>
      <c r="BXI70" s="7"/>
      <c r="BXJ70" s="7"/>
      <c r="BXK70" s="7"/>
      <c r="BXL70" s="7"/>
      <c r="BXM70" s="7"/>
      <c r="BXN70" s="7"/>
      <c r="BXO70" s="7"/>
      <c r="BXP70" s="7"/>
      <c r="BXQ70" s="7"/>
      <c r="BXR70" s="7"/>
      <c r="BXS70" s="7"/>
      <c r="BXT70" s="7"/>
      <c r="BXU70" s="7"/>
      <c r="BXV70" s="7"/>
      <c r="BXW70" s="7"/>
      <c r="BXX70" s="7"/>
      <c r="BXY70" s="7"/>
      <c r="BXZ70" s="7"/>
      <c r="BYA70" s="7"/>
      <c r="BYB70" s="7"/>
      <c r="BYC70" s="7"/>
      <c r="BYD70" s="7"/>
      <c r="BYE70" s="7"/>
      <c r="BYF70" s="7"/>
      <c r="BYG70" s="7"/>
      <c r="BYH70" s="7"/>
      <c r="BYI70" s="7"/>
      <c r="BYJ70" s="7"/>
      <c r="BYK70" s="7"/>
      <c r="BYL70" s="7"/>
      <c r="BYM70" s="7"/>
      <c r="BYN70" s="7"/>
      <c r="BYO70" s="7"/>
      <c r="BYP70" s="7"/>
      <c r="BYQ70" s="7"/>
      <c r="BYR70" s="7"/>
      <c r="BYS70" s="7"/>
      <c r="BYT70" s="7"/>
      <c r="BYU70" s="7"/>
      <c r="BYV70" s="7"/>
      <c r="BYW70" s="7"/>
      <c r="BYX70" s="7"/>
      <c r="BYY70" s="7"/>
      <c r="BYZ70" s="7"/>
      <c r="BZA70" s="7"/>
      <c r="BZB70" s="7"/>
      <c r="BZC70" s="7"/>
      <c r="BZD70" s="7"/>
      <c r="BZE70" s="7"/>
      <c r="BZF70" s="7"/>
      <c r="BZG70" s="7"/>
      <c r="BZH70" s="7"/>
      <c r="BZI70" s="7"/>
      <c r="BZJ70" s="7"/>
      <c r="BZK70" s="7"/>
      <c r="BZL70" s="7"/>
      <c r="BZM70" s="7"/>
      <c r="BZN70" s="7"/>
      <c r="BZO70" s="7"/>
      <c r="BZP70" s="7"/>
      <c r="BZQ70" s="7"/>
      <c r="BZR70" s="7"/>
      <c r="BZS70" s="7"/>
      <c r="BZT70" s="7"/>
      <c r="BZU70" s="7"/>
      <c r="BZV70" s="7"/>
      <c r="BZW70" s="7"/>
      <c r="BZX70" s="7"/>
      <c r="BZY70" s="7"/>
      <c r="BZZ70" s="7"/>
      <c r="CAA70" s="7"/>
      <c r="CAB70" s="7"/>
      <c r="CAC70" s="7"/>
      <c r="CAD70" s="7"/>
      <c r="CAE70" s="7"/>
      <c r="CAF70" s="7"/>
      <c r="CAG70" s="7"/>
      <c r="CAH70" s="7"/>
      <c r="CAI70" s="7"/>
      <c r="CAJ70" s="7"/>
      <c r="CAK70" s="7"/>
      <c r="CAL70" s="7"/>
      <c r="CAM70" s="7"/>
      <c r="CAN70" s="7"/>
      <c r="CAO70" s="7"/>
      <c r="CAP70" s="7"/>
      <c r="CAQ70" s="7"/>
      <c r="CAR70" s="7"/>
      <c r="CAS70" s="7"/>
      <c r="CAT70" s="7"/>
      <c r="CAU70" s="7"/>
      <c r="CAV70" s="7"/>
      <c r="CAW70" s="7"/>
      <c r="CAX70" s="7"/>
      <c r="CAY70" s="7"/>
      <c r="CAZ70" s="7"/>
      <c r="CBA70" s="7"/>
      <c r="CBB70" s="7"/>
      <c r="CBC70" s="7"/>
      <c r="CBD70" s="7"/>
      <c r="CBE70" s="7"/>
      <c r="CBF70" s="7"/>
      <c r="CBG70" s="7"/>
      <c r="CBH70" s="7"/>
      <c r="CBI70" s="7"/>
      <c r="CBJ70" s="7"/>
      <c r="CBK70" s="7"/>
      <c r="CBL70" s="7"/>
      <c r="CBM70" s="7"/>
      <c r="CBN70" s="7"/>
      <c r="CBO70" s="7"/>
      <c r="CBP70" s="7"/>
      <c r="CBQ70" s="7"/>
      <c r="CBR70" s="7"/>
      <c r="CBS70" s="7"/>
      <c r="CBT70" s="7"/>
      <c r="CBU70" s="7"/>
      <c r="CBV70" s="7"/>
      <c r="CBW70" s="7"/>
      <c r="CBX70" s="7"/>
      <c r="CBY70" s="7"/>
      <c r="CBZ70" s="7"/>
      <c r="CCA70" s="7"/>
      <c r="CCB70" s="7"/>
      <c r="CCC70" s="7"/>
      <c r="CCD70" s="7"/>
      <c r="CCE70" s="7"/>
      <c r="CCF70" s="7"/>
      <c r="CCG70" s="7"/>
      <c r="CCH70" s="7"/>
      <c r="CCI70" s="7"/>
      <c r="CCJ70" s="7"/>
      <c r="CCK70" s="7"/>
      <c r="CCL70" s="7"/>
      <c r="CCM70" s="7"/>
      <c r="CCN70" s="7"/>
      <c r="CCO70" s="7"/>
      <c r="CCP70" s="7"/>
      <c r="CCQ70" s="7"/>
      <c r="CCR70" s="7"/>
      <c r="CCS70" s="7"/>
      <c r="CCT70" s="7"/>
      <c r="CCU70" s="7"/>
      <c r="CCV70" s="7"/>
      <c r="CCW70" s="7"/>
      <c r="CCX70" s="7"/>
      <c r="CCY70" s="7"/>
      <c r="CCZ70" s="7"/>
      <c r="CDA70" s="7"/>
      <c r="CDB70" s="7"/>
      <c r="CDC70" s="7"/>
      <c r="CDD70" s="7"/>
      <c r="CDE70" s="7"/>
      <c r="CDF70" s="7"/>
      <c r="CDG70" s="7"/>
      <c r="CDH70" s="7"/>
      <c r="CDI70" s="7"/>
      <c r="CDJ70" s="7"/>
      <c r="CDK70" s="7"/>
      <c r="CDL70" s="7"/>
      <c r="CDM70" s="7"/>
      <c r="CDN70" s="7"/>
      <c r="CDO70" s="7"/>
      <c r="CDP70" s="7"/>
      <c r="CDQ70" s="7"/>
      <c r="CDR70" s="7"/>
      <c r="CDS70" s="7"/>
      <c r="CDT70" s="7"/>
      <c r="CDU70" s="7"/>
      <c r="CDV70" s="7"/>
      <c r="CDW70" s="7"/>
      <c r="CDX70" s="7"/>
      <c r="CDY70" s="7"/>
      <c r="CDZ70" s="7"/>
      <c r="CEA70" s="7"/>
      <c r="CEB70" s="7"/>
      <c r="CEC70" s="7"/>
      <c r="CED70" s="7"/>
      <c r="CEE70" s="7"/>
      <c r="CEF70" s="7"/>
      <c r="CEG70" s="7"/>
      <c r="CEH70" s="7"/>
      <c r="CEI70" s="7"/>
      <c r="CEJ70" s="7"/>
      <c r="CEK70" s="7"/>
      <c r="CEL70" s="7"/>
      <c r="CEM70" s="7"/>
      <c r="CEN70" s="7"/>
      <c r="CEO70" s="7"/>
      <c r="CEP70" s="7"/>
      <c r="CEQ70" s="7"/>
      <c r="CER70" s="7"/>
      <c r="CES70" s="7"/>
      <c r="CET70" s="7"/>
      <c r="CEU70" s="7"/>
      <c r="CEV70" s="7"/>
      <c r="CEW70" s="7"/>
      <c r="CEX70" s="7"/>
      <c r="CEY70" s="7"/>
      <c r="CEZ70" s="7"/>
      <c r="CFA70" s="7"/>
      <c r="CFB70" s="7"/>
      <c r="CFC70" s="7"/>
      <c r="CFD70" s="7"/>
      <c r="CFE70" s="7"/>
      <c r="CFF70" s="7"/>
      <c r="CFG70" s="7"/>
      <c r="CFH70" s="7"/>
      <c r="CFI70" s="7"/>
      <c r="CFJ70" s="7"/>
      <c r="CFK70" s="7"/>
      <c r="CFL70" s="7"/>
      <c r="CFM70" s="7"/>
      <c r="CFN70" s="7"/>
      <c r="CFO70" s="7"/>
      <c r="CFP70" s="7"/>
      <c r="CFQ70" s="7"/>
      <c r="CFR70" s="7"/>
      <c r="CFS70" s="7"/>
      <c r="CFT70" s="7"/>
      <c r="CFU70" s="7"/>
      <c r="CFV70" s="7"/>
      <c r="CFW70" s="7"/>
      <c r="CFX70" s="7"/>
      <c r="CFY70" s="7"/>
      <c r="CFZ70" s="7"/>
      <c r="CGA70" s="7"/>
      <c r="CGB70" s="7"/>
      <c r="CGC70" s="7"/>
      <c r="CGD70" s="7"/>
      <c r="CGE70" s="7"/>
      <c r="CGF70" s="7"/>
      <c r="CGG70" s="7"/>
      <c r="CGH70" s="7"/>
      <c r="CGI70" s="7"/>
      <c r="CGJ70" s="7"/>
      <c r="CGK70" s="7"/>
      <c r="CGL70" s="7"/>
      <c r="CGM70" s="7"/>
      <c r="CGN70" s="7"/>
      <c r="CGO70" s="7"/>
      <c r="CGP70" s="7"/>
      <c r="CGQ70" s="7"/>
      <c r="CGR70" s="7"/>
      <c r="CGS70" s="7"/>
      <c r="CGT70" s="7"/>
      <c r="CGU70" s="7"/>
      <c r="CGV70" s="7"/>
      <c r="CGW70" s="7"/>
      <c r="CGX70" s="7"/>
      <c r="CGY70" s="7"/>
      <c r="CGZ70" s="7"/>
      <c r="CHA70" s="7"/>
      <c r="CHB70" s="7"/>
      <c r="CHC70" s="7"/>
      <c r="CHD70" s="7"/>
      <c r="CHE70" s="7"/>
      <c r="CHF70" s="7"/>
      <c r="CHG70" s="7"/>
      <c r="CHH70" s="7"/>
      <c r="CHI70" s="7"/>
      <c r="CHJ70" s="7"/>
      <c r="CHK70" s="7"/>
      <c r="CHL70" s="7"/>
      <c r="CHM70" s="7"/>
      <c r="CHN70" s="7"/>
      <c r="CHO70" s="7"/>
      <c r="CHP70" s="7"/>
      <c r="CHQ70" s="7"/>
      <c r="CHR70" s="7"/>
      <c r="CHS70" s="7"/>
      <c r="CHT70" s="7"/>
      <c r="CHU70" s="7"/>
      <c r="CHV70" s="7"/>
      <c r="CHW70" s="7"/>
      <c r="CHX70" s="7"/>
      <c r="CHY70" s="7"/>
      <c r="CHZ70" s="7"/>
      <c r="CIA70" s="7"/>
      <c r="CIB70" s="7"/>
      <c r="CIC70" s="7"/>
      <c r="CID70" s="7"/>
      <c r="CIE70" s="7"/>
      <c r="CIF70" s="7"/>
      <c r="CIG70" s="7"/>
      <c r="CIH70" s="7"/>
      <c r="CII70" s="7"/>
      <c r="CIJ70" s="7"/>
      <c r="CIK70" s="7"/>
      <c r="CIL70" s="7"/>
      <c r="CIM70" s="7"/>
      <c r="CIN70" s="7"/>
      <c r="CIO70" s="7"/>
      <c r="CIP70" s="7"/>
      <c r="CIQ70" s="7"/>
      <c r="CIR70" s="7"/>
      <c r="CIS70" s="7"/>
      <c r="CIT70" s="7"/>
      <c r="CIU70" s="7"/>
      <c r="CIV70" s="7"/>
      <c r="CIW70" s="7"/>
      <c r="CIX70" s="7"/>
      <c r="CIY70" s="7"/>
      <c r="CIZ70" s="7"/>
      <c r="CJA70" s="7"/>
      <c r="CJB70" s="7"/>
      <c r="CJC70" s="7"/>
      <c r="CJD70" s="7"/>
      <c r="CJE70" s="7"/>
      <c r="CJF70" s="7"/>
      <c r="CJG70" s="7"/>
      <c r="CJH70" s="7"/>
      <c r="CJI70" s="7"/>
      <c r="CJJ70" s="7"/>
      <c r="CJK70" s="7"/>
      <c r="CJL70" s="7"/>
      <c r="CJM70" s="7"/>
      <c r="CJN70" s="7"/>
      <c r="CJO70" s="7"/>
      <c r="CJP70" s="7"/>
      <c r="CJQ70" s="7"/>
      <c r="CJR70" s="7"/>
      <c r="CJS70" s="7"/>
      <c r="CJT70" s="7"/>
      <c r="CJU70" s="7"/>
      <c r="CJV70" s="7"/>
      <c r="CJW70" s="7"/>
      <c r="CJX70" s="7"/>
      <c r="CJY70" s="7"/>
      <c r="CJZ70" s="7"/>
      <c r="CKA70" s="7"/>
      <c r="CKB70" s="7"/>
      <c r="CKC70" s="7"/>
      <c r="CKD70" s="7"/>
      <c r="CKE70" s="7"/>
      <c r="CKF70" s="7"/>
      <c r="CKG70" s="7"/>
      <c r="CKH70" s="7"/>
      <c r="CKI70" s="7"/>
      <c r="CKJ70" s="7"/>
      <c r="CKK70" s="7"/>
      <c r="CKL70" s="7"/>
      <c r="CKM70" s="7"/>
      <c r="CKN70" s="7"/>
      <c r="CKO70" s="7"/>
      <c r="CKP70" s="7"/>
      <c r="CKQ70" s="7"/>
      <c r="CKR70" s="7"/>
      <c r="CKS70" s="7"/>
      <c r="CKT70" s="7"/>
      <c r="CKU70" s="7"/>
      <c r="CKV70" s="7"/>
      <c r="CKW70" s="7"/>
      <c r="CKX70" s="7"/>
      <c r="CKY70" s="7"/>
      <c r="CKZ70" s="7"/>
      <c r="CLA70" s="7"/>
      <c r="CLB70" s="7"/>
      <c r="CLC70" s="7"/>
      <c r="CLD70" s="7"/>
      <c r="CLE70" s="7"/>
      <c r="CLF70" s="7"/>
      <c r="CLG70" s="7"/>
      <c r="CLH70" s="7"/>
      <c r="CLI70" s="7"/>
      <c r="CLJ70" s="7"/>
      <c r="CLK70" s="7"/>
      <c r="CLL70" s="7"/>
      <c r="CLM70" s="7"/>
      <c r="CLN70" s="7"/>
      <c r="CLO70" s="7"/>
      <c r="CLP70" s="7"/>
      <c r="CLQ70" s="7"/>
      <c r="CLR70" s="7"/>
      <c r="CLS70" s="7"/>
      <c r="CLT70" s="7"/>
      <c r="CLU70" s="7"/>
      <c r="CLV70" s="7"/>
      <c r="CLW70" s="7"/>
      <c r="CLX70" s="7"/>
      <c r="CLY70" s="7"/>
      <c r="CLZ70" s="7"/>
      <c r="CMA70" s="7"/>
      <c r="CMB70" s="7"/>
      <c r="CMC70" s="7"/>
      <c r="CMD70" s="7"/>
      <c r="CME70" s="7"/>
      <c r="CMF70" s="7"/>
      <c r="CMG70" s="7"/>
      <c r="CMH70" s="7"/>
      <c r="CMI70" s="7"/>
      <c r="CMJ70" s="7"/>
      <c r="CMK70" s="7"/>
      <c r="CML70" s="7"/>
      <c r="CMM70" s="7"/>
      <c r="CMN70" s="7"/>
      <c r="CMO70" s="7"/>
      <c r="CMP70" s="7"/>
      <c r="CMQ70" s="7"/>
      <c r="CMR70" s="7"/>
      <c r="CMS70" s="7"/>
      <c r="CMT70" s="7"/>
      <c r="CMU70" s="7"/>
      <c r="CMV70" s="7"/>
      <c r="CMW70" s="7"/>
      <c r="CMX70" s="7"/>
      <c r="CMY70" s="7"/>
      <c r="CMZ70" s="7"/>
      <c r="CNA70" s="7"/>
      <c r="CNB70" s="7"/>
      <c r="CNC70" s="7"/>
      <c r="CND70" s="7"/>
      <c r="CNE70" s="7"/>
      <c r="CNF70" s="7"/>
      <c r="CNG70" s="7"/>
      <c r="CNH70" s="7"/>
      <c r="CNI70" s="7"/>
      <c r="CNJ70" s="7"/>
      <c r="CNK70" s="7"/>
      <c r="CNL70" s="7"/>
      <c r="CNM70" s="7"/>
      <c r="CNN70" s="7"/>
      <c r="CNO70" s="7"/>
      <c r="CNP70" s="7"/>
      <c r="CNQ70" s="7"/>
      <c r="CNR70" s="7"/>
      <c r="CNS70" s="7"/>
      <c r="CNT70" s="7"/>
      <c r="CNU70" s="7"/>
      <c r="CNV70" s="7"/>
      <c r="CNW70" s="7"/>
      <c r="CNX70" s="7"/>
      <c r="CNY70" s="7"/>
      <c r="CNZ70" s="7"/>
      <c r="COA70" s="7"/>
      <c r="COB70" s="7"/>
      <c r="COC70" s="7"/>
      <c r="COD70" s="7"/>
      <c r="COE70" s="7"/>
      <c r="COF70" s="7"/>
      <c r="COG70" s="7"/>
      <c r="COH70" s="7"/>
      <c r="COI70" s="7"/>
      <c r="COJ70" s="7"/>
      <c r="COK70" s="7"/>
      <c r="COL70" s="7"/>
      <c r="COM70" s="7"/>
      <c r="CON70" s="7"/>
      <c r="COO70" s="7"/>
      <c r="COP70" s="7"/>
      <c r="COQ70" s="7"/>
      <c r="COR70" s="7"/>
      <c r="COS70" s="7"/>
      <c r="COT70" s="7"/>
      <c r="COU70" s="7"/>
      <c r="COV70" s="7"/>
      <c r="COW70" s="7"/>
      <c r="COX70" s="7"/>
      <c r="COY70" s="7"/>
      <c r="COZ70" s="7"/>
      <c r="CPA70" s="7"/>
      <c r="CPB70" s="7"/>
      <c r="CPC70" s="7"/>
      <c r="CPD70" s="7"/>
      <c r="CPE70" s="7"/>
      <c r="CPF70" s="7"/>
      <c r="CPG70" s="7"/>
      <c r="CPH70" s="7"/>
      <c r="CPI70" s="7"/>
      <c r="CPJ70" s="7"/>
      <c r="CPK70" s="7"/>
      <c r="CPL70" s="7"/>
      <c r="CPM70" s="7"/>
      <c r="CPN70" s="7"/>
      <c r="CPO70" s="7"/>
      <c r="CPP70" s="7"/>
      <c r="CPQ70" s="7"/>
      <c r="CPR70" s="7"/>
      <c r="CPS70" s="7"/>
      <c r="CPT70" s="7"/>
      <c r="CPU70" s="7"/>
      <c r="CPV70" s="7"/>
      <c r="CPW70" s="7"/>
      <c r="CPX70" s="7"/>
      <c r="CPY70" s="7"/>
      <c r="CPZ70" s="7"/>
      <c r="CQA70" s="7"/>
      <c r="CQB70" s="7"/>
      <c r="CQC70" s="7"/>
      <c r="CQD70" s="7"/>
      <c r="CQE70" s="7"/>
      <c r="CQF70" s="7"/>
      <c r="CQG70" s="7"/>
      <c r="CQH70" s="7"/>
      <c r="CQI70" s="7"/>
      <c r="CQJ70" s="7"/>
      <c r="CQK70" s="7"/>
      <c r="CQL70" s="7"/>
      <c r="CQM70" s="7"/>
      <c r="CQN70" s="7"/>
      <c r="CQO70" s="7"/>
      <c r="CQP70" s="7"/>
      <c r="CQQ70" s="7"/>
      <c r="CQR70" s="7"/>
      <c r="CQS70" s="7"/>
      <c r="CQT70" s="7"/>
      <c r="CQU70" s="7"/>
      <c r="CQV70" s="7"/>
      <c r="CQW70" s="7"/>
      <c r="CQX70" s="7"/>
      <c r="CQY70" s="7"/>
      <c r="CQZ70" s="7"/>
      <c r="CRA70" s="7"/>
      <c r="CRB70" s="7"/>
      <c r="CRC70" s="7"/>
      <c r="CRD70" s="7"/>
      <c r="CRE70" s="7"/>
      <c r="CRF70" s="7"/>
      <c r="CRG70" s="7"/>
      <c r="CRH70" s="7"/>
      <c r="CRI70" s="7"/>
      <c r="CRJ70" s="7"/>
      <c r="CRK70" s="7"/>
      <c r="CRL70" s="7"/>
      <c r="CRM70" s="7"/>
      <c r="CRN70" s="7"/>
      <c r="CRO70" s="7"/>
      <c r="CRP70" s="7"/>
      <c r="CRQ70" s="7"/>
      <c r="CRR70" s="7"/>
      <c r="CRS70" s="7"/>
      <c r="CRT70" s="7"/>
      <c r="CRU70" s="7"/>
      <c r="CRV70" s="7"/>
      <c r="CRW70" s="7"/>
      <c r="CRX70" s="7"/>
      <c r="CRY70" s="7"/>
      <c r="CRZ70" s="7"/>
      <c r="CSA70" s="7"/>
      <c r="CSB70" s="7"/>
      <c r="CSC70" s="7"/>
      <c r="CSD70" s="7"/>
      <c r="CSE70" s="7"/>
      <c r="CSF70" s="7"/>
      <c r="CSG70" s="7"/>
      <c r="CSH70" s="7"/>
      <c r="CSI70" s="7"/>
      <c r="CSJ70" s="7"/>
      <c r="CSK70" s="7"/>
      <c r="CSL70" s="7"/>
      <c r="CSM70" s="7"/>
      <c r="CSN70" s="7"/>
      <c r="CSO70" s="7"/>
      <c r="CSP70" s="7"/>
      <c r="CSQ70" s="7"/>
      <c r="CSR70" s="7"/>
      <c r="CSS70" s="7"/>
      <c r="CST70" s="7"/>
      <c r="CSU70" s="7"/>
      <c r="CSV70" s="7"/>
      <c r="CSW70" s="7"/>
      <c r="CSX70" s="7"/>
      <c r="CSY70" s="7"/>
      <c r="CSZ70" s="7"/>
      <c r="CTA70" s="7"/>
      <c r="CTB70" s="7"/>
      <c r="CTC70" s="7"/>
      <c r="CTD70" s="7"/>
      <c r="CTE70" s="7"/>
      <c r="CTF70" s="7"/>
      <c r="CTG70" s="7"/>
      <c r="CTH70" s="7"/>
      <c r="CTI70" s="7"/>
      <c r="CTJ70" s="7"/>
      <c r="CTK70" s="7"/>
      <c r="CTL70" s="7"/>
      <c r="CTM70" s="7"/>
      <c r="CTN70" s="7"/>
      <c r="CTO70" s="7"/>
      <c r="CTP70" s="7"/>
      <c r="CTQ70" s="7"/>
      <c r="CTR70" s="7"/>
      <c r="CTS70" s="7"/>
      <c r="CTT70" s="7"/>
      <c r="CTU70" s="7"/>
      <c r="CTV70" s="7"/>
      <c r="CTW70" s="7"/>
      <c r="CTX70" s="7"/>
      <c r="CTY70" s="7"/>
      <c r="CTZ70" s="7"/>
      <c r="CUA70" s="7"/>
      <c r="CUB70" s="7"/>
      <c r="CUC70" s="7"/>
      <c r="CUD70" s="7"/>
      <c r="CUE70" s="7"/>
      <c r="CUF70" s="7"/>
      <c r="CUG70" s="7"/>
      <c r="CUH70" s="7"/>
      <c r="CUI70" s="7"/>
      <c r="CUJ70" s="7"/>
      <c r="CUK70" s="7"/>
      <c r="CUL70" s="7"/>
      <c r="CUM70" s="7"/>
      <c r="CUN70" s="7"/>
      <c r="CUO70" s="7"/>
      <c r="CUP70" s="7"/>
      <c r="CUQ70" s="7"/>
      <c r="CUR70" s="7"/>
      <c r="CUS70" s="7"/>
      <c r="CUT70" s="7"/>
      <c r="CUU70" s="7"/>
      <c r="CUV70" s="7"/>
      <c r="CUW70" s="7"/>
      <c r="CUX70" s="7"/>
      <c r="CUY70" s="7"/>
      <c r="CUZ70" s="7"/>
      <c r="CVA70" s="7"/>
      <c r="CVB70" s="7"/>
      <c r="CVC70" s="7"/>
      <c r="CVD70" s="7"/>
      <c r="CVE70" s="7"/>
      <c r="CVF70" s="7"/>
      <c r="CVG70" s="7"/>
      <c r="CVH70" s="7"/>
      <c r="CVI70" s="7"/>
      <c r="CVJ70" s="7"/>
      <c r="CVK70" s="7"/>
      <c r="CVL70" s="7"/>
      <c r="CVM70" s="7"/>
      <c r="CVN70" s="7"/>
      <c r="CVO70" s="7"/>
      <c r="CVP70" s="7"/>
      <c r="CVQ70" s="7"/>
      <c r="CVR70" s="7"/>
      <c r="CVS70" s="7"/>
      <c r="CVT70" s="7"/>
      <c r="CVU70" s="7"/>
      <c r="CVV70" s="7"/>
      <c r="CVW70" s="7"/>
      <c r="CVX70" s="7"/>
      <c r="CVY70" s="7"/>
      <c r="CVZ70" s="7"/>
      <c r="CWA70" s="7"/>
      <c r="CWB70" s="7"/>
      <c r="CWC70" s="7"/>
      <c r="CWD70" s="7"/>
      <c r="CWE70" s="7"/>
      <c r="CWF70" s="7"/>
      <c r="CWG70" s="7"/>
      <c r="CWH70" s="7"/>
      <c r="CWI70" s="7"/>
      <c r="CWJ70" s="7"/>
      <c r="CWK70" s="7"/>
      <c r="CWL70" s="7"/>
      <c r="CWM70" s="7"/>
      <c r="CWN70" s="7"/>
      <c r="CWO70" s="7"/>
      <c r="CWP70" s="7"/>
      <c r="CWQ70" s="7"/>
      <c r="CWR70" s="7"/>
      <c r="CWS70" s="7"/>
      <c r="CWT70" s="7"/>
      <c r="CWU70" s="7"/>
      <c r="CWV70" s="7"/>
      <c r="CWW70" s="7"/>
      <c r="CWX70" s="7"/>
      <c r="CWY70" s="7"/>
      <c r="CWZ70" s="7"/>
      <c r="CXA70" s="7"/>
      <c r="CXB70" s="7"/>
      <c r="CXC70" s="7"/>
      <c r="CXD70" s="7"/>
      <c r="CXE70" s="7"/>
      <c r="CXF70" s="7"/>
      <c r="CXG70" s="7"/>
      <c r="CXH70" s="7"/>
      <c r="CXI70" s="7"/>
      <c r="CXJ70" s="7"/>
      <c r="CXK70" s="7"/>
      <c r="CXL70" s="7"/>
      <c r="CXM70" s="7"/>
      <c r="CXN70" s="7"/>
      <c r="CXO70" s="7"/>
      <c r="CXP70" s="7"/>
      <c r="CXQ70" s="7"/>
      <c r="CXR70" s="7"/>
      <c r="CXS70" s="7"/>
      <c r="CXT70" s="7"/>
      <c r="CXU70" s="7"/>
      <c r="CXV70" s="7"/>
      <c r="CXW70" s="7"/>
      <c r="CXX70" s="7"/>
      <c r="CXY70" s="7"/>
      <c r="CXZ70" s="7"/>
      <c r="CYA70" s="7"/>
      <c r="CYB70" s="7"/>
      <c r="CYC70" s="7"/>
      <c r="CYD70" s="7"/>
      <c r="CYE70" s="7"/>
      <c r="CYF70" s="7"/>
      <c r="CYG70" s="7"/>
      <c r="CYH70" s="7"/>
      <c r="CYI70" s="7"/>
      <c r="CYJ70" s="7"/>
      <c r="CYK70" s="7"/>
      <c r="CYL70" s="7"/>
      <c r="CYM70" s="7"/>
      <c r="CYN70" s="7"/>
      <c r="CYO70" s="7"/>
      <c r="CYP70" s="7"/>
      <c r="CYQ70" s="7"/>
      <c r="CYR70" s="7"/>
      <c r="CYS70" s="7"/>
      <c r="CYT70" s="7"/>
      <c r="CYU70" s="7"/>
      <c r="CYV70" s="7"/>
      <c r="CYW70" s="7"/>
      <c r="CYX70" s="7"/>
      <c r="CYY70" s="7"/>
      <c r="CYZ70" s="7"/>
      <c r="CZA70" s="7"/>
      <c r="CZB70" s="7"/>
      <c r="CZC70" s="7"/>
      <c r="CZD70" s="7"/>
      <c r="CZE70" s="7"/>
      <c r="CZF70" s="7"/>
      <c r="CZG70" s="7"/>
      <c r="CZH70" s="7"/>
      <c r="CZI70" s="7"/>
      <c r="CZJ70" s="7"/>
      <c r="CZK70" s="7"/>
      <c r="CZL70" s="7"/>
      <c r="CZM70" s="7"/>
      <c r="CZN70" s="7"/>
      <c r="CZO70" s="7"/>
      <c r="CZP70" s="7"/>
      <c r="CZQ70" s="7"/>
      <c r="CZR70" s="7"/>
      <c r="CZS70" s="7"/>
      <c r="CZT70" s="7"/>
      <c r="CZU70" s="7"/>
      <c r="CZV70" s="7"/>
      <c r="CZW70" s="7"/>
      <c r="CZX70" s="7"/>
      <c r="CZY70" s="7"/>
      <c r="CZZ70" s="7"/>
      <c r="DAA70" s="7"/>
      <c r="DAB70" s="7"/>
      <c r="DAC70" s="7"/>
      <c r="DAD70" s="7"/>
      <c r="DAE70" s="7"/>
      <c r="DAF70" s="7"/>
      <c r="DAG70" s="7"/>
      <c r="DAH70" s="7"/>
      <c r="DAI70" s="7"/>
      <c r="DAJ70" s="7"/>
      <c r="DAK70" s="7"/>
      <c r="DAL70" s="7"/>
      <c r="DAM70" s="7"/>
      <c r="DAN70" s="7"/>
      <c r="DAO70" s="7"/>
      <c r="DAP70" s="7"/>
      <c r="DAQ70" s="7"/>
      <c r="DAR70" s="7"/>
      <c r="DAS70" s="7"/>
      <c r="DAT70" s="7"/>
      <c r="DAU70" s="7"/>
      <c r="DAV70" s="7"/>
      <c r="DAW70" s="7"/>
      <c r="DAX70" s="7"/>
      <c r="DAY70" s="7"/>
      <c r="DAZ70" s="7"/>
      <c r="DBA70" s="7"/>
      <c r="DBB70" s="7"/>
      <c r="DBC70" s="7"/>
      <c r="DBD70" s="7"/>
      <c r="DBE70" s="7"/>
      <c r="DBF70" s="7"/>
      <c r="DBG70" s="7"/>
      <c r="DBH70" s="7"/>
      <c r="DBI70" s="7"/>
      <c r="DBJ70" s="7"/>
      <c r="DBK70" s="7"/>
      <c r="DBL70" s="7"/>
      <c r="DBM70" s="7"/>
      <c r="DBN70" s="7"/>
      <c r="DBO70" s="7"/>
      <c r="DBP70" s="7"/>
      <c r="DBQ70" s="7"/>
      <c r="DBR70" s="7"/>
      <c r="DBS70" s="7"/>
      <c r="DBT70" s="7"/>
      <c r="DBU70" s="7"/>
      <c r="DBV70" s="7"/>
      <c r="DBW70" s="7"/>
      <c r="DBX70" s="7"/>
      <c r="DBY70" s="7"/>
      <c r="DBZ70" s="7"/>
      <c r="DCA70" s="7"/>
      <c r="DCB70" s="7"/>
      <c r="DCC70" s="7"/>
      <c r="DCD70" s="7"/>
      <c r="DCE70" s="7"/>
      <c r="DCF70" s="7"/>
      <c r="DCG70" s="7"/>
      <c r="DCH70" s="7"/>
      <c r="DCI70" s="7"/>
      <c r="DCJ70" s="7"/>
      <c r="DCK70" s="7"/>
      <c r="DCL70" s="7"/>
      <c r="DCM70" s="7"/>
      <c r="DCN70" s="7"/>
      <c r="DCO70" s="7"/>
      <c r="DCP70" s="7"/>
      <c r="DCQ70" s="7"/>
      <c r="DCR70" s="7"/>
      <c r="DCS70" s="7"/>
      <c r="DCT70" s="7"/>
      <c r="DCU70" s="7"/>
      <c r="DCV70" s="7"/>
      <c r="DCW70" s="7"/>
      <c r="DCX70" s="7"/>
      <c r="DCY70" s="7"/>
      <c r="DCZ70" s="7"/>
      <c r="DDA70" s="7"/>
      <c r="DDB70" s="7"/>
      <c r="DDC70" s="7"/>
      <c r="DDD70" s="7"/>
      <c r="DDE70" s="7"/>
      <c r="DDF70" s="7"/>
      <c r="DDG70" s="7"/>
      <c r="DDH70" s="7"/>
      <c r="DDI70" s="7"/>
      <c r="DDJ70" s="7"/>
      <c r="DDK70" s="7"/>
      <c r="DDL70" s="7"/>
      <c r="DDM70" s="7"/>
      <c r="DDN70" s="7"/>
      <c r="DDO70" s="7"/>
      <c r="DDP70" s="7"/>
      <c r="DDQ70" s="7"/>
      <c r="DDR70" s="7"/>
      <c r="DDS70" s="7"/>
      <c r="DDT70" s="7"/>
      <c r="DDU70" s="7"/>
      <c r="DDV70" s="7"/>
      <c r="DDW70" s="7"/>
      <c r="DDX70" s="7"/>
      <c r="DDY70" s="7"/>
      <c r="DDZ70" s="7"/>
      <c r="DEA70" s="7"/>
      <c r="DEB70" s="7"/>
      <c r="DEC70" s="7"/>
      <c r="DED70" s="7"/>
      <c r="DEE70" s="7"/>
      <c r="DEF70" s="7"/>
      <c r="DEG70" s="7"/>
      <c r="DEH70" s="7"/>
      <c r="DEI70" s="7"/>
      <c r="DEJ70" s="7"/>
      <c r="DEK70" s="7"/>
      <c r="DEL70" s="7"/>
      <c r="DEM70" s="7"/>
      <c r="DEN70" s="7"/>
      <c r="DEO70" s="7"/>
      <c r="DEP70" s="7"/>
      <c r="DEQ70" s="7"/>
      <c r="DER70" s="7"/>
      <c r="DES70" s="7"/>
      <c r="DET70" s="7"/>
      <c r="DEU70" s="7"/>
      <c r="DEV70" s="7"/>
      <c r="DEW70" s="7"/>
      <c r="DEX70" s="7"/>
      <c r="DEY70" s="7"/>
      <c r="DEZ70" s="7"/>
      <c r="DFA70" s="7"/>
      <c r="DFB70" s="7"/>
      <c r="DFC70" s="7"/>
      <c r="DFD70" s="7"/>
      <c r="DFE70" s="7"/>
      <c r="DFF70" s="7"/>
      <c r="DFG70" s="7"/>
      <c r="DFH70" s="7"/>
      <c r="DFI70" s="7"/>
      <c r="DFJ70" s="7"/>
      <c r="DFK70" s="7"/>
      <c r="DFL70" s="7"/>
      <c r="DFM70" s="7"/>
      <c r="DFN70" s="7"/>
      <c r="DFO70" s="7"/>
      <c r="DFP70" s="7"/>
      <c r="DFQ70" s="7"/>
      <c r="DFR70" s="7"/>
      <c r="DFS70" s="7"/>
      <c r="DFT70" s="7"/>
      <c r="DFU70" s="7"/>
      <c r="DFV70" s="7"/>
      <c r="DFW70" s="7"/>
      <c r="DFX70" s="7"/>
      <c r="DFY70" s="7"/>
      <c r="DFZ70" s="7"/>
      <c r="DGA70" s="7"/>
      <c r="DGB70" s="7"/>
      <c r="DGC70" s="7"/>
      <c r="DGD70" s="7"/>
      <c r="DGE70" s="7"/>
      <c r="DGF70" s="7"/>
      <c r="DGG70" s="7"/>
      <c r="DGH70" s="7"/>
      <c r="DGI70" s="7"/>
      <c r="DGJ70" s="7"/>
      <c r="DGK70" s="7"/>
      <c r="DGL70" s="7"/>
      <c r="DGM70" s="7"/>
      <c r="DGN70" s="7"/>
      <c r="DGO70" s="7"/>
      <c r="DGP70" s="7"/>
      <c r="DGQ70" s="7"/>
      <c r="DGR70" s="7"/>
      <c r="DGS70" s="7"/>
      <c r="DGT70" s="7"/>
      <c r="DGU70" s="7"/>
      <c r="DGV70" s="7"/>
      <c r="DGW70" s="7"/>
      <c r="DGX70" s="7"/>
      <c r="DGY70" s="7"/>
      <c r="DGZ70" s="7"/>
      <c r="DHA70" s="7"/>
      <c r="DHB70" s="7"/>
      <c r="DHC70" s="7"/>
      <c r="DHD70" s="7"/>
      <c r="DHE70" s="7"/>
      <c r="DHF70" s="7"/>
      <c r="DHG70" s="7"/>
      <c r="DHH70" s="7"/>
      <c r="DHI70" s="7"/>
      <c r="DHJ70" s="7"/>
      <c r="DHK70" s="7"/>
      <c r="DHL70" s="7"/>
      <c r="DHM70" s="7"/>
      <c r="DHN70" s="7"/>
      <c r="DHO70" s="7"/>
      <c r="DHP70" s="7"/>
      <c r="DHQ70" s="7"/>
      <c r="DHR70" s="7"/>
      <c r="DHS70" s="7"/>
      <c r="DHT70" s="7"/>
      <c r="DHU70" s="7"/>
      <c r="DHV70" s="7"/>
      <c r="DHW70" s="7"/>
      <c r="DHX70" s="7"/>
      <c r="DHY70" s="7"/>
      <c r="DHZ70" s="7"/>
      <c r="DIA70" s="7"/>
      <c r="DIB70" s="7"/>
      <c r="DIC70" s="7"/>
      <c r="DID70" s="7"/>
      <c r="DIE70" s="7"/>
      <c r="DIF70" s="7"/>
      <c r="DIG70" s="7"/>
      <c r="DIH70" s="7"/>
      <c r="DII70" s="7"/>
      <c r="DIJ70" s="7"/>
      <c r="DIK70" s="7"/>
      <c r="DIL70" s="7"/>
      <c r="DIM70" s="7"/>
      <c r="DIN70" s="7"/>
      <c r="DIO70" s="7"/>
      <c r="DIP70" s="7"/>
      <c r="DIQ70" s="7"/>
      <c r="DIR70" s="7"/>
      <c r="DIS70" s="7"/>
      <c r="DIT70" s="7"/>
      <c r="DIU70" s="7"/>
      <c r="DIV70" s="7"/>
      <c r="DIW70" s="7"/>
      <c r="DIX70" s="7"/>
      <c r="DIY70" s="7"/>
      <c r="DIZ70" s="7"/>
      <c r="DJA70" s="7"/>
      <c r="DJB70" s="7"/>
      <c r="DJC70" s="7"/>
      <c r="DJD70" s="7"/>
      <c r="DJE70" s="7"/>
      <c r="DJF70" s="7"/>
      <c r="DJG70" s="7"/>
      <c r="DJH70" s="7"/>
      <c r="DJI70" s="7"/>
      <c r="DJJ70" s="7"/>
      <c r="DJK70" s="7"/>
      <c r="DJL70" s="7"/>
      <c r="DJM70" s="7"/>
      <c r="DJN70" s="7"/>
      <c r="DJO70" s="7"/>
      <c r="DJP70" s="7"/>
      <c r="DJQ70" s="7"/>
      <c r="DJR70" s="7"/>
      <c r="DJS70" s="7"/>
      <c r="DJT70" s="7"/>
      <c r="DJU70" s="7"/>
      <c r="DJV70" s="7"/>
      <c r="DJW70" s="7"/>
      <c r="DJX70" s="7"/>
      <c r="DJY70" s="7"/>
      <c r="DJZ70" s="7"/>
      <c r="DKA70" s="7"/>
      <c r="DKB70" s="7"/>
      <c r="DKC70" s="7"/>
      <c r="DKD70" s="7"/>
      <c r="DKE70" s="7"/>
      <c r="DKF70" s="7"/>
      <c r="DKG70" s="7"/>
      <c r="DKH70" s="7"/>
      <c r="DKI70" s="7"/>
      <c r="DKJ70" s="7"/>
      <c r="DKK70" s="7"/>
      <c r="DKL70" s="7"/>
      <c r="DKM70" s="7"/>
      <c r="DKN70" s="7"/>
      <c r="DKO70" s="7"/>
      <c r="DKP70" s="7"/>
      <c r="DKQ70" s="7"/>
      <c r="DKR70" s="7"/>
      <c r="DKS70" s="7"/>
      <c r="DKT70" s="7"/>
      <c r="DKU70" s="7"/>
      <c r="DKV70" s="7"/>
      <c r="DKW70" s="7"/>
      <c r="DKX70" s="7"/>
      <c r="DKY70" s="7"/>
      <c r="DKZ70" s="7"/>
      <c r="DLA70" s="7"/>
      <c r="DLB70" s="7"/>
      <c r="DLC70" s="7"/>
      <c r="DLD70" s="7"/>
      <c r="DLE70" s="7"/>
      <c r="DLF70" s="7"/>
      <c r="DLG70" s="7"/>
      <c r="DLH70" s="7"/>
      <c r="DLI70" s="7"/>
      <c r="DLJ70" s="7"/>
      <c r="DLK70" s="7"/>
      <c r="DLL70" s="7"/>
      <c r="DLM70" s="7"/>
      <c r="DLN70" s="7"/>
      <c r="DLO70" s="7"/>
      <c r="DLP70" s="7"/>
      <c r="DLQ70" s="7"/>
      <c r="DLR70" s="7"/>
      <c r="DLS70" s="7"/>
      <c r="DLT70" s="7"/>
      <c r="DLU70" s="7"/>
      <c r="DLV70" s="7"/>
      <c r="DLW70" s="7"/>
      <c r="DLX70" s="7"/>
      <c r="DLY70" s="7"/>
      <c r="DLZ70" s="7"/>
      <c r="DMA70" s="7"/>
      <c r="DMB70" s="7"/>
      <c r="DMC70" s="7"/>
      <c r="DMD70" s="7"/>
      <c r="DME70" s="7"/>
      <c r="DMF70" s="7"/>
      <c r="DMG70" s="7"/>
      <c r="DMH70" s="7"/>
      <c r="DMI70" s="7"/>
      <c r="DMJ70" s="7"/>
      <c r="DMK70" s="7"/>
      <c r="DML70" s="7"/>
      <c r="DMM70" s="7"/>
      <c r="DMN70" s="7"/>
      <c r="DMO70" s="7"/>
      <c r="DMP70" s="7"/>
      <c r="DMQ70" s="7"/>
      <c r="DMR70" s="7"/>
      <c r="DMS70" s="7"/>
      <c r="DMT70" s="7"/>
      <c r="DMU70" s="7"/>
      <c r="DMV70" s="7"/>
      <c r="DMW70" s="7"/>
      <c r="DMX70" s="7"/>
      <c r="DMY70" s="7"/>
      <c r="DMZ70" s="7"/>
      <c r="DNA70" s="7"/>
      <c r="DNB70" s="7"/>
      <c r="DNC70" s="7"/>
      <c r="DND70" s="7"/>
      <c r="DNE70" s="7"/>
      <c r="DNF70" s="7"/>
      <c r="DNG70" s="7"/>
      <c r="DNH70" s="7"/>
      <c r="DNI70" s="7"/>
      <c r="DNJ70" s="7"/>
      <c r="DNK70" s="7"/>
      <c r="DNL70" s="7"/>
      <c r="DNM70" s="7"/>
      <c r="DNN70" s="7"/>
      <c r="DNO70" s="7"/>
      <c r="DNP70" s="7"/>
      <c r="DNQ70" s="7"/>
      <c r="DNR70" s="7"/>
      <c r="DNS70" s="7"/>
      <c r="DNT70" s="7"/>
      <c r="DNU70" s="7"/>
      <c r="DNV70" s="7"/>
      <c r="DNW70" s="7"/>
      <c r="DNX70" s="7"/>
      <c r="DNY70" s="7"/>
      <c r="DNZ70" s="7"/>
      <c r="DOA70" s="7"/>
      <c r="DOB70" s="7"/>
      <c r="DOC70" s="7"/>
      <c r="DOD70" s="7"/>
      <c r="DOE70" s="7"/>
      <c r="DOF70" s="7"/>
      <c r="DOG70" s="7"/>
      <c r="DOH70" s="7"/>
      <c r="DOI70" s="7"/>
      <c r="DOJ70" s="7"/>
      <c r="DOK70" s="7"/>
      <c r="DOL70" s="7"/>
      <c r="DOM70" s="7"/>
      <c r="DON70" s="7"/>
      <c r="DOO70" s="7"/>
      <c r="DOP70" s="7"/>
      <c r="DOQ70" s="7"/>
      <c r="DOR70" s="7"/>
      <c r="DOS70" s="7"/>
      <c r="DOT70" s="7"/>
      <c r="DOU70" s="7"/>
      <c r="DOV70" s="7"/>
      <c r="DOW70" s="7"/>
      <c r="DOX70" s="7"/>
      <c r="DOY70" s="7"/>
      <c r="DOZ70" s="7"/>
      <c r="DPA70" s="7"/>
      <c r="DPB70" s="7"/>
      <c r="DPC70" s="7"/>
      <c r="DPD70" s="7"/>
      <c r="DPE70" s="7"/>
      <c r="DPF70" s="7"/>
      <c r="DPG70" s="7"/>
      <c r="DPH70" s="7"/>
      <c r="DPI70" s="7"/>
      <c r="DPJ70" s="7"/>
      <c r="DPK70" s="7"/>
      <c r="DPL70" s="7"/>
      <c r="DPM70" s="7"/>
      <c r="DPN70" s="7"/>
      <c r="DPO70" s="7"/>
      <c r="DPP70" s="7"/>
      <c r="DPQ70" s="7"/>
      <c r="DPR70" s="7"/>
      <c r="DPS70" s="7"/>
      <c r="DPT70" s="7"/>
      <c r="DPU70" s="7"/>
      <c r="DPV70" s="7"/>
      <c r="DPW70" s="7"/>
      <c r="DPX70" s="7"/>
      <c r="DPY70" s="7"/>
      <c r="DPZ70" s="7"/>
      <c r="DQA70" s="7"/>
      <c r="DQB70" s="7"/>
      <c r="DQC70" s="7"/>
      <c r="DQD70" s="7"/>
      <c r="DQE70" s="7"/>
      <c r="DQF70" s="7"/>
      <c r="DQG70" s="7"/>
      <c r="DQH70" s="7"/>
      <c r="DQI70" s="7"/>
      <c r="DQJ70" s="7"/>
      <c r="DQK70" s="7"/>
      <c r="DQL70" s="7"/>
      <c r="DQM70" s="7"/>
      <c r="DQN70" s="7"/>
      <c r="DQO70" s="7"/>
      <c r="DQP70" s="7"/>
      <c r="DQQ70" s="7"/>
      <c r="DQR70" s="7"/>
      <c r="DQS70" s="7"/>
      <c r="DQT70" s="7"/>
      <c r="DQU70" s="7"/>
      <c r="DQV70" s="7"/>
      <c r="DQW70" s="7"/>
      <c r="DQX70" s="7"/>
      <c r="DQY70" s="7"/>
      <c r="DQZ70" s="7"/>
      <c r="DRA70" s="7"/>
      <c r="DRB70" s="7"/>
      <c r="DRC70" s="7"/>
      <c r="DRD70" s="7"/>
      <c r="DRE70" s="7"/>
      <c r="DRF70" s="7"/>
      <c r="DRG70" s="7"/>
      <c r="DRH70" s="7"/>
      <c r="DRI70" s="7"/>
      <c r="DRJ70" s="7"/>
      <c r="DRK70" s="7"/>
      <c r="DRL70" s="7"/>
      <c r="DRM70" s="7"/>
      <c r="DRN70" s="7"/>
      <c r="DRO70" s="7"/>
      <c r="DRP70" s="7"/>
      <c r="DRQ70" s="7"/>
      <c r="DRR70" s="7"/>
      <c r="DRS70" s="7"/>
      <c r="DRT70" s="7"/>
      <c r="DRU70" s="7"/>
      <c r="DRV70" s="7"/>
      <c r="DRW70" s="7"/>
      <c r="DRX70" s="7"/>
      <c r="DRY70" s="7"/>
      <c r="DRZ70" s="7"/>
      <c r="DSA70" s="7"/>
      <c r="DSB70" s="7"/>
      <c r="DSC70" s="7"/>
      <c r="DSD70" s="7"/>
      <c r="DSE70" s="7"/>
      <c r="DSF70" s="7"/>
      <c r="DSG70" s="7"/>
      <c r="DSH70" s="7"/>
      <c r="DSI70" s="7"/>
      <c r="DSJ70" s="7"/>
      <c r="DSK70" s="7"/>
      <c r="DSL70" s="7"/>
      <c r="DSM70" s="7"/>
      <c r="DSN70" s="7"/>
      <c r="DSO70" s="7"/>
      <c r="DSP70" s="7"/>
      <c r="DSQ70" s="7"/>
      <c r="DSR70" s="7"/>
      <c r="DSS70" s="7"/>
      <c r="DST70" s="7"/>
      <c r="DSU70" s="7"/>
      <c r="DSV70" s="7"/>
      <c r="DSW70" s="7"/>
      <c r="DSX70" s="7"/>
      <c r="DSY70" s="7"/>
      <c r="DSZ70" s="7"/>
      <c r="DTA70" s="7"/>
      <c r="DTB70" s="7"/>
      <c r="DTC70" s="7"/>
      <c r="DTD70" s="7"/>
      <c r="DTE70" s="7"/>
      <c r="DTF70" s="7"/>
      <c r="DTG70" s="7"/>
      <c r="DTH70" s="7"/>
      <c r="DTI70" s="7"/>
      <c r="DTJ70" s="7"/>
      <c r="DTK70" s="7"/>
      <c r="DTL70" s="7"/>
      <c r="DTM70" s="7"/>
      <c r="DTN70" s="7"/>
      <c r="DTO70" s="7"/>
      <c r="DTP70" s="7"/>
      <c r="DTQ70" s="7"/>
      <c r="DTR70" s="7"/>
      <c r="DTS70" s="7"/>
      <c r="DTT70" s="7"/>
      <c r="DTU70" s="7"/>
      <c r="DTV70" s="7"/>
      <c r="DTW70" s="7"/>
      <c r="DTX70" s="7"/>
      <c r="DTY70" s="7"/>
      <c r="DTZ70" s="7"/>
      <c r="DUA70" s="7"/>
      <c r="DUB70" s="7"/>
      <c r="DUC70" s="7"/>
      <c r="DUD70" s="7"/>
      <c r="DUE70" s="7"/>
      <c r="DUF70" s="7"/>
      <c r="DUG70" s="7"/>
      <c r="DUH70" s="7"/>
      <c r="DUI70" s="7"/>
      <c r="DUJ70" s="7"/>
      <c r="DUK70" s="7"/>
      <c r="DUL70" s="7"/>
      <c r="DUM70" s="7"/>
      <c r="DUN70" s="7"/>
      <c r="DUO70" s="7"/>
      <c r="DUP70" s="7"/>
      <c r="DUQ70" s="7"/>
      <c r="DUR70" s="7"/>
      <c r="DUS70" s="7"/>
      <c r="DUT70" s="7"/>
      <c r="DUU70" s="7"/>
      <c r="DUV70" s="7"/>
      <c r="DUW70" s="7"/>
      <c r="DUX70" s="7"/>
      <c r="DUY70" s="7"/>
      <c r="DUZ70" s="7"/>
      <c r="DVA70" s="7"/>
      <c r="DVB70" s="7"/>
      <c r="DVC70" s="7"/>
      <c r="DVD70" s="7"/>
      <c r="DVE70" s="7"/>
      <c r="DVF70" s="7"/>
      <c r="DVG70" s="7"/>
      <c r="DVH70" s="7"/>
      <c r="DVI70" s="7"/>
      <c r="DVJ70" s="7"/>
      <c r="DVK70" s="7"/>
      <c r="DVL70" s="7"/>
      <c r="DVM70" s="7"/>
      <c r="DVN70" s="7"/>
      <c r="DVO70" s="7"/>
      <c r="DVP70" s="7"/>
      <c r="DVQ70" s="7"/>
      <c r="DVR70" s="7"/>
      <c r="DVS70" s="7"/>
      <c r="DVT70" s="7"/>
      <c r="DVU70" s="7"/>
      <c r="DVV70" s="7"/>
      <c r="DVW70" s="7"/>
      <c r="DVX70" s="7"/>
      <c r="DVY70" s="7"/>
      <c r="DVZ70" s="7"/>
      <c r="DWA70" s="7"/>
      <c r="DWB70" s="7"/>
      <c r="DWC70" s="7"/>
      <c r="DWD70" s="7"/>
      <c r="DWE70" s="7"/>
      <c r="DWF70" s="7"/>
      <c r="DWG70" s="7"/>
      <c r="DWH70" s="7"/>
      <c r="DWI70" s="7"/>
      <c r="DWJ70" s="7"/>
      <c r="DWK70" s="7"/>
      <c r="DWL70" s="7"/>
      <c r="DWM70" s="7"/>
      <c r="DWN70" s="7"/>
      <c r="DWO70" s="7"/>
      <c r="DWP70" s="7"/>
      <c r="DWQ70" s="7"/>
      <c r="DWR70" s="7"/>
      <c r="DWS70" s="7"/>
      <c r="DWT70" s="7"/>
      <c r="DWU70" s="7"/>
      <c r="DWV70" s="7"/>
      <c r="DWW70" s="7"/>
      <c r="DWX70" s="7"/>
      <c r="DWY70" s="7"/>
      <c r="DWZ70" s="7"/>
      <c r="DXA70" s="7"/>
      <c r="DXB70" s="7"/>
      <c r="DXC70" s="7"/>
      <c r="DXD70" s="7"/>
      <c r="DXE70" s="7"/>
      <c r="DXF70" s="7"/>
      <c r="DXG70" s="7"/>
      <c r="DXH70" s="7"/>
      <c r="DXI70" s="7"/>
      <c r="DXJ70" s="7"/>
      <c r="DXK70" s="7"/>
      <c r="DXL70" s="7"/>
      <c r="DXM70" s="7"/>
      <c r="DXN70" s="7"/>
      <c r="DXO70" s="7"/>
      <c r="DXP70" s="7"/>
      <c r="DXQ70" s="7"/>
      <c r="DXR70" s="7"/>
      <c r="DXS70" s="7"/>
      <c r="DXT70" s="7"/>
      <c r="DXU70" s="7"/>
      <c r="DXV70" s="7"/>
      <c r="DXW70" s="7"/>
      <c r="DXX70" s="7"/>
      <c r="DXY70" s="7"/>
      <c r="DXZ70" s="7"/>
      <c r="DYA70" s="7"/>
      <c r="DYB70" s="7"/>
      <c r="DYC70" s="7"/>
      <c r="DYD70" s="7"/>
      <c r="DYE70" s="7"/>
      <c r="DYF70" s="7"/>
      <c r="DYG70" s="7"/>
      <c r="DYH70" s="7"/>
      <c r="DYI70" s="7"/>
      <c r="DYJ70" s="7"/>
      <c r="DYK70" s="7"/>
      <c r="DYL70" s="7"/>
      <c r="DYM70" s="7"/>
      <c r="DYN70" s="7"/>
      <c r="DYO70" s="7"/>
      <c r="DYP70" s="7"/>
      <c r="DYQ70" s="7"/>
      <c r="DYR70" s="7"/>
      <c r="DYS70" s="7"/>
      <c r="DYT70" s="7"/>
      <c r="DYU70" s="7"/>
      <c r="DYV70" s="7"/>
      <c r="DYW70" s="7"/>
      <c r="DYX70" s="7"/>
      <c r="DYY70" s="7"/>
      <c r="DYZ70" s="7"/>
      <c r="DZA70" s="7"/>
      <c r="DZB70" s="7"/>
      <c r="DZC70" s="7"/>
      <c r="DZD70" s="7"/>
      <c r="DZE70" s="7"/>
      <c r="DZF70" s="7"/>
      <c r="DZG70" s="7"/>
      <c r="DZH70" s="7"/>
      <c r="DZI70" s="7"/>
      <c r="DZJ70" s="7"/>
      <c r="DZK70" s="7"/>
      <c r="DZL70" s="7"/>
      <c r="DZM70" s="7"/>
      <c r="DZN70" s="7"/>
      <c r="DZO70" s="7"/>
      <c r="DZP70" s="7"/>
      <c r="DZQ70" s="7"/>
      <c r="DZR70" s="7"/>
      <c r="DZS70" s="7"/>
      <c r="DZT70" s="7"/>
      <c r="DZU70" s="7"/>
      <c r="DZV70" s="7"/>
      <c r="DZW70" s="7"/>
      <c r="DZX70" s="7"/>
      <c r="DZY70" s="7"/>
      <c r="DZZ70" s="7"/>
      <c r="EAA70" s="7"/>
      <c r="EAB70" s="7"/>
      <c r="EAC70" s="7"/>
      <c r="EAD70" s="7"/>
      <c r="EAE70" s="7"/>
      <c r="EAF70" s="7"/>
      <c r="EAG70" s="7"/>
      <c r="EAH70" s="7"/>
      <c r="EAI70" s="7"/>
      <c r="EAJ70" s="7"/>
      <c r="EAK70" s="7"/>
      <c r="EAL70" s="7"/>
      <c r="EAM70" s="7"/>
      <c r="EAN70" s="7"/>
      <c r="EAO70" s="7"/>
      <c r="EAP70" s="7"/>
      <c r="EAQ70" s="7"/>
      <c r="EAR70" s="7"/>
      <c r="EAS70" s="7"/>
      <c r="EAT70" s="7"/>
      <c r="EAU70" s="7"/>
      <c r="EAV70" s="7"/>
      <c r="EAW70" s="7"/>
      <c r="EAX70" s="7"/>
      <c r="EAY70" s="7"/>
      <c r="EAZ70" s="7"/>
      <c r="EBA70" s="7"/>
      <c r="EBB70" s="7"/>
      <c r="EBC70" s="7"/>
      <c r="EBD70" s="7"/>
      <c r="EBE70" s="7"/>
      <c r="EBF70" s="7"/>
      <c r="EBG70" s="7"/>
      <c r="EBH70" s="7"/>
      <c r="EBI70" s="7"/>
      <c r="EBJ70" s="7"/>
      <c r="EBK70" s="7"/>
      <c r="EBL70" s="7"/>
      <c r="EBM70" s="7"/>
      <c r="EBN70" s="7"/>
      <c r="EBO70" s="7"/>
      <c r="EBP70" s="7"/>
      <c r="EBQ70" s="7"/>
      <c r="EBR70" s="7"/>
      <c r="EBS70" s="7"/>
      <c r="EBT70" s="7"/>
      <c r="EBU70" s="7"/>
      <c r="EBV70" s="7"/>
      <c r="EBW70" s="7"/>
      <c r="EBX70" s="7"/>
      <c r="EBY70" s="7"/>
      <c r="EBZ70" s="7"/>
      <c r="ECA70" s="7"/>
      <c r="ECB70" s="7"/>
      <c r="ECC70" s="7"/>
      <c r="ECD70" s="7"/>
      <c r="ECE70" s="7"/>
      <c r="ECF70" s="7"/>
      <c r="ECG70" s="7"/>
      <c r="ECH70" s="7"/>
      <c r="ECI70" s="7"/>
      <c r="ECJ70" s="7"/>
      <c r="ECK70" s="7"/>
      <c r="ECL70" s="7"/>
      <c r="ECM70" s="7"/>
      <c r="ECN70" s="7"/>
      <c r="ECO70" s="7"/>
      <c r="ECP70" s="7"/>
      <c r="ECQ70" s="7"/>
      <c r="ECR70" s="7"/>
      <c r="ECS70" s="7"/>
      <c r="ECT70" s="7"/>
      <c r="ECU70" s="7"/>
      <c r="ECV70" s="7"/>
      <c r="ECW70" s="7"/>
      <c r="ECX70" s="7"/>
      <c r="ECY70" s="7"/>
      <c r="ECZ70" s="7"/>
      <c r="EDA70" s="7"/>
      <c r="EDB70" s="7"/>
      <c r="EDC70" s="7"/>
      <c r="EDD70" s="7"/>
      <c r="EDE70" s="7"/>
      <c r="EDF70" s="7"/>
      <c r="EDG70" s="7"/>
      <c r="EDH70" s="7"/>
      <c r="EDI70" s="7"/>
      <c r="EDJ70" s="7"/>
      <c r="EDK70" s="7"/>
      <c r="EDL70" s="7"/>
      <c r="EDM70" s="7"/>
      <c r="EDN70" s="7"/>
      <c r="EDO70" s="7"/>
      <c r="EDP70" s="7"/>
      <c r="EDQ70" s="7"/>
      <c r="EDR70" s="7"/>
      <c r="EDS70" s="7"/>
      <c r="EDT70" s="7"/>
      <c r="EDU70" s="7"/>
      <c r="EDV70" s="7"/>
      <c r="EDW70" s="7"/>
      <c r="EDX70" s="7"/>
      <c r="EDY70" s="7"/>
      <c r="EDZ70" s="7"/>
      <c r="EEA70" s="7"/>
      <c r="EEB70" s="7"/>
      <c r="EEC70" s="7"/>
      <c r="EED70" s="7"/>
      <c r="EEE70" s="7"/>
      <c r="EEF70" s="7"/>
      <c r="EEG70" s="7"/>
      <c r="EEH70" s="7"/>
      <c r="EEI70" s="7"/>
      <c r="EEJ70" s="7"/>
      <c r="EEK70" s="7"/>
      <c r="EEL70" s="7"/>
      <c r="EEM70" s="7"/>
      <c r="EEN70" s="7"/>
      <c r="EEO70" s="7"/>
      <c r="EEP70" s="7"/>
      <c r="EEQ70" s="7"/>
      <c r="EER70" s="7"/>
      <c r="EES70" s="7"/>
      <c r="EET70" s="7"/>
      <c r="EEU70" s="7"/>
      <c r="EEV70" s="7"/>
      <c r="EEW70" s="7"/>
      <c r="EEX70" s="7"/>
      <c r="EEY70" s="7"/>
      <c r="EEZ70" s="7"/>
      <c r="EFA70" s="7"/>
      <c r="EFB70" s="7"/>
      <c r="EFC70" s="7"/>
      <c r="EFD70" s="7"/>
      <c r="EFE70" s="7"/>
      <c r="EFF70" s="7"/>
      <c r="EFG70" s="7"/>
      <c r="EFH70" s="7"/>
      <c r="EFI70" s="7"/>
      <c r="EFJ70" s="7"/>
      <c r="EFK70" s="7"/>
      <c r="EFL70" s="7"/>
      <c r="EFM70" s="7"/>
      <c r="EFN70" s="7"/>
      <c r="EFO70" s="7"/>
      <c r="EFP70" s="7"/>
      <c r="EFQ70" s="7"/>
      <c r="EFR70" s="7"/>
      <c r="EFS70" s="7"/>
      <c r="EFT70" s="7"/>
      <c r="EFU70" s="7"/>
      <c r="EFV70" s="7"/>
      <c r="EFW70" s="7"/>
      <c r="EFX70" s="7"/>
      <c r="EFY70" s="7"/>
      <c r="EFZ70" s="7"/>
      <c r="EGA70" s="7"/>
      <c r="EGB70" s="7"/>
      <c r="EGC70" s="7"/>
      <c r="EGD70" s="7"/>
      <c r="EGE70" s="7"/>
      <c r="EGF70" s="7"/>
      <c r="EGG70" s="7"/>
      <c r="EGH70" s="7"/>
      <c r="EGI70" s="7"/>
      <c r="EGJ70" s="7"/>
      <c r="EGK70" s="7"/>
      <c r="EGL70" s="7"/>
      <c r="EGM70" s="7"/>
      <c r="EGN70" s="7"/>
      <c r="EGO70" s="7"/>
      <c r="EGP70" s="7"/>
      <c r="EGQ70" s="7"/>
      <c r="EGR70" s="7"/>
      <c r="EGS70" s="7"/>
      <c r="EGT70" s="7"/>
      <c r="EGU70" s="7"/>
      <c r="EGV70" s="7"/>
      <c r="EGW70" s="7"/>
      <c r="EGX70" s="7"/>
      <c r="EGY70" s="7"/>
      <c r="EGZ70" s="7"/>
      <c r="EHA70" s="7"/>
      <c r="EHB70" s="7"/>
      <c r="EHC70" s="7"/>
      <c r="EHD70" s="7"/>
      <c r="EHE70" s="7"/>
      <c r="EHF70" s="7"/>
      <c r="EHG70" s="7"/>
      <c r="EHH70" s="7"/>
      <c r="EHI70" s="7"/>
      <c r="EHJ70" s="7"/>
      <c r="EHK70" s="7"/>
      <c r="EHL70" s="7"/>
      <c r="EHM70" s="7"/>
      <c r="EHN70" s="7"/>
      <c r="EHO70" s="7"/>
      <c r="EHP70" s="7"/>
      <c r="EHQ70" s="7"/>
      <c r="EHR70" s="7"/>
      <c r="EHS70" s="7"/>
      <c r="EHT70" s="7"/>
      <c r="EHU70" s="7"/>
      <c r="EHV70" s="7"/>
      <c r="EHW70" s="7"/>
      <c r="EHX70" s="7"/>
      <c r="EHY70" s="7"/>
      <c r="EHZ70" s="7"/>
      <c r="EIA70" s="7"/>
      <c r="EIB70" s="7"/>
      <c r="EIC70" s="7"/>
      <c r="EID70" s="7"/>
      <c r="EIE70" s="7"/>
      <c r="EIF70" s="7"/>
      <c r="EIG70" s="7"/>
      <c r="EIH70" s="7"/>
      <c r="EII70" s="7"/>
      <c r="EIJ70" s="7"/>
      <c r="EIK70" s="7"/>
      <c r="EIL70" s="7"/>
      <c r="EIM70" s="7"/>
      <c r="EIN70" s="7"/>
      <c r="EIO70" s="7"/>
      <c r="EIP70" s="7"/>
      <c r="EIQ70" s="7"/>
      <c r="EIR70" s="7"/>
      <c r="EIS70" s="7"/>
      <c r="EIT70" s="7"/>
      <c r="EIU70" s="7"/>
      <c r="EIV70" s="7"/>
      <c r="EIW70" s="7"/>
      <c r="EIX70" s="7"/>
      <c r="EIY70" s="7"/>
      <c r="EIZ70" s="7"/>
      <c r="EJA70" s="7"/>
      <c r="EJB70" s="7"/>
      <c r="EJC70" s="7"/>
      <c r="EJD70" s="7"/>
      <c r="EJE70" s="7"/>
      <c r="EJF70" s="7"/>
      <c r="EJG70" s="7"/>
      <c r="EJH70" s="7"/>
      <c r="EJI70" s="7"/>
      <c r="EJJ70" s="7"/>
      <c r="EJK70" s="7"/>
      <c r="EJL70" s="7"/>
      <c r="EJM70" s="7"/>
      <c r="EJN70" s="7"/>
      <c r="EJO70" s="7"/>
      <c r="EJP70" s="7"/>
      <c r="EJQ70" s="7"/>
      <c r="EJR70" s="7"/>
      <c r="EJS70" s="7"/>
      <c r="EJT70" s="7"/>
      <c r="EJU70" s="7"/>
      <c r="EJV70" s="7"/>
      <c r="EJW70" s="7"/>
      <c r="EJX70" s="7"/>
      <c r="EJY70" s="7"/>
      <c r="EJZ70" s="7"/>
      <c r="EKA70" s="7"/>
      <c r="EKB70" s="7"/>
      <c r="EKC70" s="7"/>
      <c r="EKD70" s="7"/>
      <c r="EKE70" s="7"/>
      <c r="EKF70" s="7"/>
      <c r="EKG70" s="7"/>
      <c r="EKH70" s="7"/>
      <c r="EKI70" s="7"/>
      <c r="EKJ70" s="7"/>
      <c r="EKK70" s="7"/>
      <c r="EKL70" s="7"/>
      <c r="EKM70" s="7"/>
      <c r="EKN70" s="7"/>
      <c r="EKO70" s="7"/>
      <c r="EKP70" s="7"/>
      <c r="EKQ70" s="7"/>
      <c r="EKR70" s="7"/>
      <c r="EKS70" s="7"/>
      <c r="EKT70" s="7"/>
      <c r="EKU70" s="7"/>
      <c r="EKV70" s="7"/>
      <c r="EKW70" s="7"/>
      <c r="EKX70" s="7"/>
      <c r="EKY70" s="7"/>
      <c r="EKZ70" s="7"/>
      <c r="ELA70" s="7"/>
      <c r="ELB70" s="7"/>
      <c r="ELC70" s="7"/>
      <c r="ELD70" s="7"/>
      <c r="ELE70" s="7"/>
      <c r="ELF70" s="7"/>
      <c r="ELG70" s="7"/>
      <c r="ELH70" s="7"/>
      <c r="ELI70" s="7"/>
      <c r="ELJ70" s="7"/>
      <c r="ELK70" s="7"/>
      <c r="ELL70" s="7"/>
      <c r="ELM70" s="7"/>
      <c r="ELN70" s="7"/>
      <c r="ELO70" s="7"/>
      <c r="ELP70" s="7"/>
      <c r="ELQ70" s="7"/>
      <c r="ELR70" s="7"/>
      <c r="ELS70" s="7"/>
      <c r="ELT70" s="7"/>
      <c r="ELU70" s="7"/>
      <c r="ELV70" s="7"/>
      <c r="ELW70" s="7"/>
      <c r="ELX70" s="7"/>
      <c r="ELY70" s="7"/>
      <c r="ELZ70" s="7"/>
      <c r="EMA70" s="7"/>
      <c r="EMB70" s="7"/>
      <c r="EMC70" s="7"/>
      <c r="EMD70" s="7"/>
      <c r="EME70" s="7"/>
      <c r="EMF70" s="7"/>
      <c r="EMG70" s="7"/>
      <c r="EMH70" s="7"/>
      <c r="EMI70" s="7"/>
      <c r="EMJ70" s="7"/>
      <c r="EMK70" s="7"/>
      <c r="EML70" s="7"/>
      <c r="EMM70" s="7"/>
      <c r="EMN70" s="7"/>
      <c r="EMO70" s="7"/>
      <c r="EMP70" s="7"/>
      <c r="EMQ70" s="7"/>
      <c r="EMR70" s="7"/>
      <c r="EMS70" s="7"/>
      <c r="EMT70" s="7"/>
      <c r="EMU70" s="7"/>
      <c r="EMV70" s="7"/>
      <c r="EMW70" s="7"/>
      <c r="EMX70" s="7"/>
      <c r="EMY70" s="7"/>
      <c r="EMZ70" s="7"/>
      <c r="ENA70" s="7"/>
      <c r="ENB70" s="7"/>
      <c r="ENC70" s="7"/>
      <c r="END70" s="7"/>
      <c r="ENE70" s="7"/>
      <c r="ENF70" s="7"/>
      <c r="ENG70" s="7"/>
      <c r="ENH70" s="7"/>
      <c r="ENI70" s="7"/>
      <c r="ENJ70" s="7"/>
      <c r="ENK70" s="7"/>
      <c r="ENL70" s="7"/>
      <c r="ENM70" s="7"/>
      <c r="ENN70" s="7"/>
      <c r="ENO70" s="7"/>
      <c r="ENP70" s="7"/>
      <c r="ENQ70" s="7"/>
      <c r="ENR70" s="7"/>
      <c r="ENS70" s="7"/>
      <c r="ENT70" s="7"/>
      <c r="ENU70" s="7"/>
      <c r="ENV70" s="7"/>
      <c r="ENW70" s="7"/>
      <c r="ENX70" s="7"/>
      <c r="ENY70" s="7"/>
      <c r="ENZ70" s="7"/>
      <c r="EOA70" s="7"/>
      <c r="EOB70" s="7"/>
      <c r="EOC70" s="7"/>
      <c r="EOD70" s="7"/>
      <c r="EOE70" s="7"/>
      <c r="EOF70" s="7"/>
      <c r="EOG70" s="7"/>
      <c r="EOH70" s="7"/>
      <c r="EOI70" s="7"/>
      <c r="EOJ70" s="7"/>
      <c r="EOK70" s="7"/>
      <c r="EOL70" s="7"/>
      <c r="EOM70" s="7"/>
      <c r="EON70" s="7"/>
      <c r="EOO70" s="7"/>
      <c r="EOP70" s="7"/>
      <c r="EOQ70" s="7"/>
      <c r="EOR70" s="7"/>
      <c r="EOS70" s="7"/>
      <c r="EOT70" s="7"/>
      <c r="EOU70" s="7"/>
      <c r="EOV70" s="7"/>
      <c r="EOW70" s="7"/>
      <c r="EOX70" s="7"/>
      <c r="EOY70" s="7"/>
      <c r="EOZ70" s="7"/>
      <c r="EPA70" s="7"/>
      <c r="EPB70" s="7"/>
      <c r="EPC70" s="7"/>
      <c r="EPD70" s="7"/>
      <c r="EPE70" s="7"/>
      <c r="EPF70" s="7"/>
      <c r="EPG70" s="7"/>
      <c r="EPH70" s="7"/>
      <c r="EPI70" s="7"/>
      <c r="EPJ70" s="7"/>
      <c r="EPK70" s="7"/>
      <c r="EPL70" s="7"/>
      <c r="EPM70" s="7"/>
      <c r="EPN70" s="7"/>
      <c r="EPO70" s="7"/>
      <c r="EPP70" s="7"/>
      <c r="EPQ70" s="7"/>
      <c r="EPR70" s="7"/>
      <c r="EPS70" s="7"/>
      <c r="EPT70" s="7"/>
      <c r="EPU70" s="7"/>
      <c r="EPV70" s="7"/>
      <c r="EPW70" s="7"/>
      <c r="EPX70" s="7"/>
      <c r="EPY70" s="7"/>
      <c r="EPZ70" s="7"/>
      <c r="EQA70" s="7"/>
      <c r="EQB70" s="7"/>
      <c r="EQC70" s="7"/>
      <c r="EQD70" s="7"/>
      <c r="EQE70" s="7"/>
      <c r="EQF70" s="7"/>
      <c r="EQG70" s="7"/>
      <c r="EQH70" s="7"/>
      <c r="EQI70" s="7"/>
      <c r="EQJ70" s="7"/>
      <c r="EQK70" s="7"/>
      <c r="EQL70" s="7"/>
      <c r="EQM70" s="7"/>
      <c r="EQN70" s="7"/>
      <c r="EQO70" s="7"/>
      <c r="EQP70" s="7"/>
      <c r="EQQ70" s="7"/>
      <c r="EQR70" s="7"/>
      <c r="EQS70" s="7"/>
      <c r="EQT70" s="7"/>
      <c r="EQU70" s="7"/>
      <c r="EQV70" s="7"/>
      <c r="EQW70" s="7"/>
      <c r="EQX70" s="7"/>
      <c r="EQY70" s="7"/>
      <c r="EQZ70" s="7"/>
      <c r="ERA70" s="7"/>
      <c r="ERB70" s="7"/>
      <c r="ERC70" s="7"/>
      <c r="ERD70" s="7"/>
      <c r="ERE70" s="7"/>
      <c r="ERF70" s="7"/>
      <c r="ERG70" s="7"/>
      <c r="ERH70" s="7"/>
      <c r="ERI70" s="7"/>
      <c r="ERJ70" s="7"/>
      <c r="ERK70" s="7"/>
      <c r="ERL70" s="7"/>
      <c r="ERM70" s="7"/>
      <c r="ERN70" s="7"/>
      <c r="ERO70" s="7"/>
      <c r="ERP70" s="7"/>
      <c r="ERQ70" s="7"/>
      <c r="ERR70" s="7"/>
      <c r="ERS70" s="7"/>
      <c r="ERT70" s="7"/>
      <c r="ERU70" s="7"/>
      <c r="ERV70" s="7"/>
      <c r="ERW70" s="7"/>
      <c r="ERX70" s="7"/>
      <c r="ERY70" s="7"/>
      <c r="ERZ70" s="7"/>
      <c r="ESA70" s="7"/>
      <c r="ESB70" s="7"/>
      <c r="ESC70" s="7"/>
      <c r="ESD70" s="7"/>
      <c r="ESE70" s="7"/>
      <c r="ESF70" s="7"/>
      <c r="ESG70" s="7"/>
      <c r="ESH70" s="7"/>
      <c r="ESI70" s="7"/>
      <c r="ESJ70" s="7"/>
      <c r="ESK70" s="7"/>
      <c r="ESL70" s="7"/>
      <c r="ESM70" s="7"/>
      <c r="ESN70" s="7"/>
      <c r="ESO70" s="7"/>
      <c r="ESP70" s="7"/>
      <c r="ESQ70" s="7"/>
      <c r="ESR70" s="7"/>
      <c r="ESS70" s="7"/>
      <c r="EST70" s="7"/>
      <c r="ESU70" s="7"/>
      <c r="ESV70" s="7"/>
      <c r="ESW70" s="7"/>
      <c r="ESX70" s="7"/>
      <c r="ESY70" s="7"/>
      <c r="ESZ70" s="7"/>
      <c r="ETA70" s="7"/>
      <c r="ETB70" s="7"/>
      <c r="ETC70" s="7"/>
      <c r="ETD70" s="7"/>
      <c r="ETE70" s="7"/>
      <c r="ETF70" s="7"/>
      <c r="ETG70" s="7"/>
      <c r="ETH70" s="7"/>
      <c r="ETI70" s="7"/>
      <c r="ETJ70" s="7"/>
      <c r="ETK70" s="7"/>
      <c r="ETL70" s="7"/>
      <c r="ETM70" s="7"/>
      <c r="ETN70" s="7"/>
      <c r="ETO70" s="7"/>
      <c r="ETP70" s="7"/>
      <c r="ETQ70" s="7"/>
      <c r="ETR70" s="7"/>
      <c r="ETS70" s="7"/>
      <c r="ETT70" s="7"/>
      <c r="ETU70" s="7"/>
      <c r="ETV70" s="7"/>
      <c r="ETW70" s="7"/>
      <c r="ETX70" s="7"/>
      <c r="ETY70" s="7"/>
      <c r="ETZ70" s="7"/>
      <c r="EUA70" s="7"/>
      <c r="EUB70" s="7"/>
      <c r="EUC70" s="7"/>
      <c r="EUD70" s="7"/>
      <c r="EUE70" s="7"/>
      <c r="EUF70" s="7"/>
      <c r="EUG70" s="7"/>
      <c r="EUH70" s="7"/>
      <c r="EUI70" s="7"/>
      <c r="EUJ70" s="7"/>
      <c r="EUK70" s="7"/>
      <c r="EUL70" s="7"/>
      <c r="EUM70" s="7"/>
      <c r="EUN70" s="7"/>
      <c r="EUO70" s="7"/>
      <c r="EUP70" s="7"/>
      <c r="EUQ70" s="7"/>
      <c r="EUR70" s="7"/>
      <c r="EUS70" s="7"/>
      <c r="EUT70" s="7"/>
      <c r="EUU70" s="7"/>
      <c r="EUV70" s="7"/>
      <c r="EUW70" s="7"/>
      <c r="EUX70" s="7"/>
      <c r="EUY70" s="7"/>
      <c r="EUZ70" s="7"/>
      <c r="EVA70" s="7"/>
      <c r="EVB70" s="7"/>
      <c r="EVC70" s="7"/>
      <c r="EVD70" s="7"/>
      <c r="EVE70" s="7"/>
      <c r="EVF70" s="7"/>
      <c r="EVG70" s="7"/>
      <c r="EVH70" s="7"/>
      <c r="EVI70" s="7"/>
      <c r="EVJ70" s="7"/>
      <c r="EVK70" s="7"/>
      <c r="EVL70" s="7"/>
      <c r="EVM70" s="7"/>
      <c r="EVN70" s="7"/>
      <c r="EVO70" s="7"/>
      <c r="EVP70" s="7"/>
      <c r="EVQ70" s="7"/>
      <c r="EVR70" s="7"/>
      <c r="EVS70" s="7"/>
      <c r="EVT70" s="7"/>
      <c r="EVU70" s="7"/>
      <c r="EVV70" s="7"/>
      <c r="EVW70" s="7"/>
      <c r="EVX70" s="7"/>
      <c r="EVY70" s="7"/>
      <c r="EVZ70" s="7"/>
      <c r="EWA70" s="7"/>
      <c r="EWB70" s="7"/>
      <c r="EWC70" s="7"/>
      <c r="EWD70" s="7"/>
      <c r="EWE70" s="7"/>
      <c r="EWF70" s="7"/>
      <c r="EWG70" s="7"/>
      <c r="EWH70" s="7"/>
      <c r="EWI70" s="7"/>
      <c r="EWJ70" s="7"/>
      <c r="EWK70" s="7"/>
      <c r="EWL70" s="7"/>
      <c r="EWM70" s="7"/>
      <c r="EWN70" s="7"/>
      <c r="EWO70" s="7"/>
      <c r="EWP70" s="7"/>
      <c r="EWQ70" s="7"/>
      <c r="EWR70" s="7"/>
      <c r="EWS70" s="7"/>
      <c r="EWT70" s="7"/>
      <c r="EWU70" s="7"/>
      <c r="EWV70" s="7"/>
      <c r="EWW70" s="7"/>
      <c r="EWX70" s="7"/>
      <c r="EWY70" s="7"/>
      <c r="EWZ70" s="7"/>
      <c r="EXA70" s="7"/>
      <c r="EXB70" s="7"/>
      <c r="EXC70" s="7"/>
      <c r="EXD70" s="7"/>
      <c r="EXE70" s="7"/>
      <c r="EXF70" s="7"/>
      <c r="EXG70" s="7"/>
      <c r="EXH70" s="7"/>
      <c r="EXI70" s="7"/>
      <c r="EXJ70" s="7"/>
      <c r="EXK70" s="7"/>
      <c r="EXL70" s="7"/>
      <c r="EXM70" s="7"/>
      <c r="EXN70" s="7"/>
      <c r="EXO70" s="7"/>
      <c r="EXP70" s="7"/>
      <c r="EXQ70" s="7"/>
      <c r="EXR70" s="7"/>
      <c r="EXS70" s="7"/>
      <c r="EXT70" s="7"/>
      <c r="EXU70" s="7"/>
      <c r="EXV70" s="7"/>
      <c r="EXW70" s="7"/>
      <c r="EXX70" s="7"/>
      <c r="EXY70" s="7"/>
      <c r="EXZ70" s="7"/>
      <c r="EYA70" s="7"/>
      <c r="EYB70" s="7"/>
      <c r="EYC70" s="7"/>
      <c r="EYD70" s="7"/>
      <c r="EYE70" s="7"/>
      <c r="EYF70" s="7"/>
      <c r="EYG70" s="7"/>
      <c r="EYH70" s="7"/>
      <c r="EYI70" s="7"/>
      <c r="EYJ70" s="7"/>
      <c r="EYK70" s="7"/>
      <c r="EYL70" s="7"/>
      <c r="EYM70" s="7"/>
      <c r="EYN70" s="7"/>
      <c r="EYO70" s="7"/>
      <c r="EYP70" s="7"/>
      <c r="EYQ70" s="7"/>
      <c r="EYR70" s="7"/>
      <c r="EYS70" s="7"/>
      <c r="EYT70" s="7"/>
      <c r="EYU70" s="7"/>
      <c r="EYV70" s="7"/>
      <c r="EYW70" s="7"/>
      <c r="EYX70" s="7"/>
      <c r="EYY70" s="7"/>
      <c r="EYZ70" s="7"/>
      <c r="EZA70" s="7"/>
      <c r="EZB70" s="7"/>
      <c r="EZC70" s="7"/>
      <c r="EZD70" s="7"/>
      <c r="EZE70" s="7"/>
      <c r="EZF70" s="7"/>
      <c r="EZG70" s="7"/>
      <c r="EZH70" s="7"/>
      <c r="EZI70" s="7"/>
      <c r="EZJ70" s="7"/>
      <c r="EZK70" s="7"/>
      <c r="EZL70" s="7"/>
      <c r="EZM70" s="7"/>
      <c r="EZN70" s="7"/>
      <c r="EZO70" s="7"/>
      <c r="EZP70" s="7"/>
      <c r="EZQ70" s="7"/>
      <c r="EZR70" s="7"/>
      <c r="EZS70" s="7"/>
      <c r="EZT70" s="7"/>
      <c r="EZU70" s="7"/>
      <c r="EZV70" s="7"/>
      <c r="EZW70" s="7"/>
      <c r="EZX70" s="7"/>
      <c r="EZY70" s="7"/>
      <c r="EZZ70" s="7"/>
      <c r="FAA70" s="7"/>
      <c r="FAB70" s="7"/>
      <c r="FAC70" s="7"/>
      <c r="FAD70" s="7"/>
      <c r="FAE70" s="7"/>
      <c r="FAF70" s="7"/>
      <c r="FAG70" s="7"/>
      <c r="FAH70" s="7"/>
      <c r="FAI70" s="7"/>
      <c r="FAJ70" s="7"/>
      <c r="FAK70" s="7"/>
      <c r="FAL70" s="7"/>
      <c r="FAM70" s="7"/>
      <c r="FAN70" s="7"/>
      <c r="FAO70" s="7"/>
      <c r="FAP70" s="7"/>
      <c r="FAQ70" s="7"/>
      <c r="FAR70" s="7"/>
      <c r="FAS70" s="7"/>
      <c r="FAT70" s="7"/>
      <c r="FAU70" s="7"/>
      <c r="FAV70" s="7"/>
      <c r="FAW70" s="7"/>
      <c r="FAX70" s="7"/>
      <c r="FAY70" s="7"/>
      <c r="FAZ70" s="7"/>
      <c r="FBA70" s="7"/>
      <c r="FBB70" s="7"/>
      <c r="FBC70" s="7"/>
      <c r="FBD70" s="7"/>
      <c r="FBE70" s="7"/>
      <c r="FBF70" s="7"/>
      <c r="FBG70" s="7"/>
      <c r="FBH70" s="7"/>
      <c r="FBI70" s="7"/>
      <c r="FBJ70" s="7"/>
      <c r="FBK70" s="7"/>
      <c r="FBL70" s="7"/>
      <c r="FBM70" s="7"/>
      <c r="FBN70" s="7"/>
      <c r="FBO70" s="7"/>
      <c r="FBP70" s="7"/>
      <c r="FBQ70" s="7"/>
      <c r="FBR70" s="7"/>
      <c r="FBS70" s="7"/>
      <c r="FBT70" s="7"/>
      <c r="FBU70" s="7"/>
      <c r="FBV70" s="7"/>
      <c r="FBW70" s="7"/>
      <c r="FBX70" s="7"/>
      <c r="FBY70" s="7"/>
      <c r="FBZ70" s="7"/>
      <c r="FCA70" s="7"/>
      <c r="FCB70" s="7"/>
      <c r="FCC70" s="7"/>
      <c r="FCD70" s="7"/>
      <c r="FCE70" s="7"/>
      <c r="FCF70" s="7"/>
      <c r="FCG70" s="7"/>
      <c r="FCH70" s="7"/>
      <c r="FCI70" s="7"/>
      <c r="FCJ70" s="7"/>
      <c r="FCK70" s="7"/>
      <c r="FCL70" s="7"/>
      <c r="FCM70" s="7"/>
      <c r="FCN70" s="7"/>
      <c r="FCO70" s="7"/>
      <c r="FCP70" s="7"/>
      <c r="FCQ70" s="7"/>
      <c r="FCR70" s="7"/>
      <c r="FCS70" s="7"/>
      <c r="FCT70" s="7"/>
      <c r="FCU70" s="7"/>
      <c r="FCV70" s="7"/>
      <c r="FCW70" s="7"/>
      <c r="FCX70" s="7"/>
      <c r="FCY70" s="7"/>
      <c r="FCZ70" s="7"/>
      <c r="FDA70" s="7"/>
      <c r="FDB70" s="7"/>
      <c r="FDC70" s="7"/>
      <c r="FDD70" s="7"/>
      <c r="FDE70" s="7"/>
      <c r="FDF70" s="7"/>
      <c r="FDG70" s="7"/>
      <c r="FDH70" s="7"/>
      <c r="FDI70" s="7"/>
      <c r="FDJ70" s="7"/>
      <c r="FDK70" s="7"/>
      <c r="FDL70" s="7"/>
      <c r="FDM70" s="7"/>
      <c r="FDN70" s="7"/>
      <c r="FDO70" s="7"/>
      <c r="FDP70" s="7"/>
      <c r="FDQ70" s="7"/>
      <c r="FDR70" s="7"/>
      <c r="FDS70" s="7"/>
      <c r="FDT70" s="7"/>
      <c r="FDU70" s="7"/>
      <c r="FDV70" s="7"/>
      <c r="FDW70" s="7"/>
      <c r="FDX70" s="7"/>
      <c r="FDY70" s="7"/>
      <c r="FDZ70" s="7"/>
      <c r="FEA70" s="7"/>
      <c r="FEB70" s="7"/>
      <c r="FEC70" s="7"/>
      <c r="FED70" s="7"/>
      <c r="FEE70" s="7"/>
      <c r="FEF70" s="7"/>
      <c r="FEG70" s="7"/>
      <c r="FEH70" s="7"/>
      <c r="FEI70" s="7"/>
      <c r="FEJ70" s="7"/>
      <c r="FEK70" s="7"/>
      <c r="FEL70" s="7"/>
      <c r="FEM70" s="7"/>
      <c r="FEN70" s="7"/>
      <c r="FEO70" s="7"/>
      <c r="FEP70" s="7"/>
      <c r="FEQ70" s="7"/>
      <c r="FER70" s="7"/>
      <c r="FES70" s="7"/>
      <c r="FET70" s="7"/>
      <c r="FEU70" s="7"/>
      <c r="FEV70" s="7"/>
      <c r="FEW70" s="7"/>
      <c r="FEX70" s="7"/>
      <c r="FEY70" s="7"/>
      <c r="FEZ70" s="7"/>
      <c r="FFA70" s="7"/>
      <c r="FFB70" s="7"/>
      <c r="FFC70" s="7"/>
      <c r="FFD70" s="7"/>
      <c r="FFE70" s="7"/>
      <c r="FFF70" s="7"/>
      <c r="FFG70" s="7"/>
      <c r="FFH70" s="7"/>
      <c r="FFI70" s="7"/>
      <c r="FFJ70" s="7"/>
      <c r="FFK70" s="7"/>
      <c r="FFL70" s="7"/>
      <c r="FFM70" s="7"/>
      <c r="FFN70" s="7"/>
      <c r="FFO70" s="7"/>
      <c r="FFP70" s="7"/>
      <c r="FFQ70" s="7"/>
      <c r="FFR70" s="7"/>
      <c r="FFS70" s="7"/>
      <c r="FFT70" s="7"/>
      <c r="FFU70" s="7"/>
      <c r="FFV70" s="7"/>
      <c r="FFW70" s="7"/>
      <c r="FFX70" s="7"/>
      <c r="FFY70" s="7"/>
      <c r="FFZ70" s="7"/>
      <c r="FGA70" s="7"/>
      <c r="FGB70" s="7"/>
      <c r="FGC70" s="7"/>
      <c r="FGD70" s="7"/>
      <c r="FGE70" s="7"/>
      <c r="FGF70" s="7"/>
      <c r="FGG70" s="7"/>
      <c r="FGH70" s="7"/>
      <c r="FGI70" s="7"/>
      <c r="FGJ70" s="7"/>
      <c r="FGK70" s="7"/>
      <c r="FGL70" s="7"/>
      <c r="FGM70" s="7"/>
      <c r="FGN70" s="7"/>
      <c r="FGO70" s="7"/>
      <c r="FGP70" s="7"/>
      <c r="FGQ70" s="7"/>
      <c r="FGR70" s="7"/>
      <c r="FGS70" s="7"/>
      <c r="FGT70" s="7"/>
      <c r="FGU70" s="7"/>
      <c r="FGV70" s="7"/>
      <c r="FGW70" s="7"/>
      <c r="FGX70" s="7"/>
      <c r="FGY70" s="7"/>
      <c r="FGZ70" s="7"/>
      <c r="FHA70" s="7"/>
      <c r="FHB70" s="7"/>
      <c r="FHC70" s="7"/>
      <c r="FHD70" s="7"/>
      <c r="FHE70" s="7"/>
      <c r="FHF70" s="7"/>
      <c r="FHG70" s="7"/>
      <c r="FHH70" s="7"/>
      <c r="FHI70" s="7"/>
      <c r="FHJ70" s="7"/>
      <c r="FHK70" s="7"/>
      <c r="FHL70" s="7"/>
      <c r="FHM70" s="7"/>
      <c r="FHN70" s="7"/>
      <c r="FHO70" s="7"/>
      <c r="FHP70" s="7"/>
      <c r="FHQ70" s="7"/>
      <c r="FHR70" s="7"/>
      <c r="FHS70" s="7"/>
      <c r="FHT70" s="7"/>
      <c r="FHU70" s="7"/>
      <c r="FHV70" s="7"/>
      <c r="FHW70" s="7"/>
      <c r="FHX70" s="7"/>
      <c r="FHY70" s="7"/>
      <c r="FHZ70" s="7"/>
      <c r="FIA70" s="7"/>
      <c r="FIB70" s="7"/>
      <c r="FIC70" s="7"/>
      <c r="FID70" s="7"/>
      <c r="FIE70" s="7"/>
      <c r="FIF70" s="7"/>
      <c r="FIG70" s="7"/>
      <c r="FIH70" s="7"/>
      <c r="FII70" s="7"/>
      <c r="FIJ70" s="7"/>
      <c r="FIK70" s="7"/>
      <c r="FIL70" s="7"/>
      <c r="FIM70" s="7"/>
      <c r="FIN70" s="7"/>
      <c r="FIO70" s="7"/>
      <c r="FIP70" s="7"/>
      <c r="FIQ70" s="7"/>
      <c r="FIR70" s="7"/>
      <c r="FIS70" s="7"/>
      <c r="FIT70" s="7"/>
      <c r="FIU70" s="7"/>
      <c r="FIV70" s="7"/>
      <c r="FIW70" s="7"/>
      <c r="FIX70" s="7"/>
      <c r="FIY70" s="7"/>
      <c r="FIZ70" s="7"/>
      <c r="FJA70" s="7"/>
      <c r="FJB70" s="7"/>
      <c r="FJC70" s="7"/>
      <c r="FJD70" s="7"/>
      <c r="FJE70" s="7"/>
      <c r="FJF70" s="7"/>
      <c r="FJG70" s="7"/>
      <c r="FJH70" s="7"/>
      <c r="FJI70" s="7"/>
      <c r="FJJ70" s="7"/>
      <c r="FJK70" s="7"/>
      <c r="FJL70" s="7"/>
      <c r="FJM70" s="7"/>
      <c r="FJN70" s="7"/>
      <c r="FJO70" s="7"/>
      <c r="FJP70" s="7"/>
      <c r="FJQ70" s="7"/>
      <c r="FJR70" s="7"/>
      <c r="FJS70" s="7"/>
      <c r="FJT70" s="7"/>
      <c r="FJU70" s="7"/>
      <c r="FJV70" s="7"/>
      <c r="FJW70" s="7"/>
      <c r="FJX70" s="7"/>
      <c r="FJY70" s="7"/>
      <c r="FJZ70" s="7"/>
      <c r="FKA70" s="7"/>
      <c r="FKB70" s="7"/>
      <c r="FKC70" s="7"/>
      <c r="FKD70" s="7"/>
      <c r="FKE70" s="7"/>
      <c r="FKF70" s="7"/>
      <c r="FKG70" s="7"/>
      <c r="FKH70" s="7"/>
      <c r="FKI70" s="7"/>
      <c r="FKJ70" s="7"/>
      <c r="FKK70" s="7"/>
      <c r="FKL70" s="7"/>
      <c r="FKM70" s="7"/>
      <c r="FKN70" s="7"/>
      <c r="FKO70" s="7"/>
      <c r="FKP70" s="7"/>
      <c r="FKQ70" s="7"/>
      <c r="FKR70" s="7"/>
      <c r="FKS70" s="7"/>
      <c r="FKT70" s="7"/>
      <c r="FKU70" s="7"/>
      <c r="FKV70" s="7"/>
      <c r="FKW70" s="7"/>
      <c r="FKX70" s="7"/>
      <c r="FKY70" s="7"/>
      <c r="FKZ70" s="7"/>
      <c r="FLA70" s="7"/>
      <c r="FLB70" s="7"/>
      <c r="FLC70" s="7"/>
      <c r="FLD70" s="7"/>
      <c r="FLE70" s="7"/>
      <c r="FLF70" s="7"/>
      <c r="FLG70" s="7"/>
      <c r="FLH70" s="7"/>
      <c r="FLI70" s="7"/>
      <c r="FLJ70" s="7"/>
      <c r="FLK70" s="7"/>
      <c r="FLL70" s="7"/>
      <c r="FLM70" s="7"/>
      <c r="FLN70" s="7"/>
      <c r="FLO70" s="7"/>
      <c r="FLP70" s="7"/>
      <c r="FLQ70" s="7"/>
      <c r="FLR70" s="7"/>
      <c r="FLS70" s="7"/>
      <c r="FLT70" s="7"/>
      <c r="FLU70" s="7"/>
      <c r="FLV70" s="7"/>
      <c r="FLW70" s="7"/>
      <c r="FLX70" s="7"/>
      <c r="FLY70" s="7"/>
      <c r="FLZ70" s="7"/>
      <c r="FMA70" s="7"/>
      <c r="FMB70" s="7"/>
      <c r="FMC70" s="7"/>
      <c r="FMD70" s="7"/>
      <c r="FME70" s="7"/>
      <c r="FMF70" s="7"/>
      <c r="FMG70" s="7"/>
      <c r="FMH70" s="7"/>
      <c r="FMI70" s="7"/>
      <c r="FMJ70" s="7"/>
      <c r="FMK70" s="7"/>
      <c r="FML70" s="7"/>
      <c r="FMM70" s="7"/>
      <c r="FMN70" s="7"/>
      <c r="FMO70" s="7"/>
      <c r="FMP70" s="7"/>
      <c r="FMQ70" s="7"/>
      <c r="FMR70" s="7"/>
      <c r="FMS70" s="7"/>
      <c r="FMT70" s="7"/>
      <c r="FMU70" s="7"/>
      <c r="FMV70" s="7"/>
      <c r="FMW70" s="7"/>
      <c r="FMX70" s="7"/>
      <c r="FMY70" s="7"/>
      <c r="FMZ70" s="7"/>
      <c r="FNA70" s="7"/>
      <c r="FNB70" s="7"/>
      <c r="FNC70" s="7"/>
      <c r="FND70" s="7"/>
      <c r="FNE70" s="7"/>
      <c r="FNF70" s="7"/>
      <c r="FNG70" s="7"/>
      <c r="FNH70" s="7"/>
      <c r="FNI70" s="7"/>
      <c r="FNJ70" s="7"/>
      <c r="FNK70" s="7"/>
      <c r="FNL70" s="7"/>
      <c r="FNM70" s="7"/>
      <c r="FNN70" s="7"/>
      <c r="FNO70" s="7"/>
      <c r="FNP70" s="7"/>
      <c r="FNQ70" s="7"/>
      <c r="FNR70" s="7"/>
      <c r="FNS70" s="7"/>
      <c r="FNT70" s="7"/>
      <c r="FNU70" s="7"/>
      <c r="FNV70" s="7"/>
      <c r="FNW70" s="7"/>
      <c r="FNX70" s="7"/>
      <c r="FNY70" s="7"/>
      <c r="FNZ70" s="7"/>
      <c r="FOA70" s="7"/>
      <c r="FOB70" s="7"/>
      <c r="FOC70" s="7"/>
      <c r="FOD70" s="7"/>
      <c r="FOE70" s="7"/>
      <c r="FOF70" s="7"/>
      <c r="FOG70" s="7"/>
      <c r="FOH70" s="7"/>
      <c r="FOI70" s="7"/>
      <c r="FOJ70" s="7"/>
      <c r="FOK70" s="7"/>
      <c r="FOL70" s="7"/>
      <c r="FOM70" s="7"/>
      <c r="FON70" s="7"/>
      <c r="FOO70" s="7"/>
      <c r="FOP70" s="7"/>
      <c r="FOQ70" s="7"/>
      <c r="FOR70" s="7"/>
      <c r="FOS70" s="7"/>
      <c r="FOT70" s="7"/>
      <c r="FOU70" s="7"/>
      <c r="FOV70" s="7"/>
      <c r="FOW70" s="7"/>
      <c r="FOX70" s="7"/>
      <c r="FOY70" s="7"/>
      <c r="FOZ70" s="7"/>
      <c r="FPA70" s="7"/>
      <c r="FPB70" s="7"/>
      <c r="FPC70" s="7"/>
      <c r="FPD70" s="7"/>
      <c r="FPE70" s="7"/>
      <c r="FPF70" s="7"/>
      <c r="FPG70" s="7"/>
      <c r="FPH70" s="7"/>
      <c r="FPI70" s="7"/>
      <c r="FPJ70" s="7"/>
      <c r="FPK70" s="7"/>
      <c r="FPL70" s="7"/>
      <c r="FPM70" s="7"/>
      <c r="FPN70" s="7"/>
      <c r="FPO70" s="7"/>
      <c r="FPP70" s="7"/>
      <c r="FPQ70" s="7"/>
      <c r="FPR70" s="7"/>
      <c r="FPS70" s="7"/>
      <c r="FPT70" s="7"/>
      <c r="FPU70" s="7"/>
      <c r="FPV70" s="7"/>
      <c r="FPW70" s="7"/>
      <c r="FPX70" s="7"/>
      <c r="FPY70" s="7"/>
      <c r="FPZ70" s="7"/>
      <c r="FQA70" s="7"/>
      <c r="FQB70" s="7"/>
      <c r="FQC70" s="7"/>
      <c r="FQD70" s="7"/>
      <c r="FQE70" s="7"/>
      <c r="FQF70" s="7"/>
      <c r="FQG70" s="7"/>
      <c r="FQH70" s="7"/>
      <c r="FQI70" s="7"/>
      <c r="FQJ70" s="7"/>
      <c r="FQK70" s="7"/>
      <c r="FQL70" s="7"/>
      <c r="FQM70" s="7"/>
      <c r="FQN70" s="7"/>
      <c r="FQO70" s="7"/>
      <c r="FQP70" s="7"/>
      <c r="FQQ70" s="7"/>
      <c r="FQR70" s="7"/>
      <c r="FQS70" s="7"/>
      <c r="FQT70" s="7"/>
      <c r="FQU70" s="7"/>
      <c r="FQV70" s="7"/>
      <c r="FQW70" s="7"/>
      <c r="FQX70" s="7"/>
      <c r="FQY70" s="7"/>
      <c r="FQZ70" s="7"/>
      <c r="FRA70" s="7"/>
      <c r="FRB70" s="7"/>
      <c r="FRC70" s="7"/>
      <c r="FRD70" s="7"/>
      <c r="FRE70" s="7"/>
      <c r="FRF70" s="7"/>
      <c r="FRG70" s="7"/>
      <c r="FRH70" s="7"/>
      <c r="FRI70" s="7"/>
      <c r="FRJ70" s="7"/>
      <c r="FRK70" s="7"/>
      <c r="FRL70" s="7"/>
      <c r="FRM70" s="7"/>
      <c r="FRN70" s="7"/>
      <c r="FRO70" s="7"/>
      <c r="FRP70" s="7"/>
      <c r="FRQ70" s="7"/>
      <c r="FRR70" s="7"/>
      <c r="FRS70" s="7"/>
      <c r="FRT70" s="7"/>
      <c r="FRU70" s="7"/>
      <c r="FRV70" s="7"/>
      <c r="FRW70" s="7"/>
      <c r="FRX70" s="7"/>
      <c r="FRY70" s="7"/>
      <c r="FRZ70" s="7"/>
      <c r="FSA70" s="7"/>
      <c r="FSB70" s="7"/>
      <c r="FSC70" s="7"/>
      <c r="FSD70" s="7"/>
      <c r="FSE70" s="7"/>
      <c r="FSF70" s="7"/>
      <c r="FSG70" s="7"/>
      <c r="FSH70" s="7"/>
      <c r="FSI70" s="7"/>
      <c r="FSJ70" s="7"/>
      <c r="FSK70" s="7"/>
      <c r="FSL70" s="7"/>
      <c r="FSM70" s="7"/>
      <c r="FSN70" s="7"/>
      <c r="FSO70" s="7"/>
      <c r="FSP70" s="7"/>
      <c r="FSQ70" s="7"/>
      <c r="FSR70" s="7"/>
      <c r="FSS70" s="7"/>
      <c r="FST70" s="7"/>
      <c r="FSU70" s="7"/>
      <c r="FSV70" s="7"/>
      <c r="FSW70" s="7"/>
      <c r="FSX70" s="7"/>
      <c r="FSY70" s="7"/>
      <c r="FSZ70" s="7"/>
      <c r="FTA70" s="7"/>
      <c r="FTB70" s="7"/>
      <c r="FTC70" s="7"/>
      <c r="FTD70" s="7"/>
      <c r="FTE70" s="7"/>
      <c r="FTF70" s="7"/>
      <c r="FTG70" s="7"/>
      <c r="FTH70" s="7"/>
      <c r="FTI70" s="7"/>
      <c r="FTJ70" s="7"/>
      <c r="FTK70" s="7"/>
      <c r="FTL70" s="7"/>
      <c r="FTM70" s="7"/>
      <c r="FTN70" s="7"/>
      <c r="FTO70" s="7"/>
      <c r="FTP70" s="7"/>
      <c r="FTQ70" s="7"/>
      <c r="FTR70" s="7"/>
      <c r="FTS70" s="7"/>
      <c r="FTT70" s="7"/>
      <c r="FTU70" s="7"/>
      <c r="FTV70" s="7"/>
      <c r="FTW70" s="7"/>
      <c r="FTX70" s="7"/>
      <c r="FTY70" s="7"/>
      <c r="FTZ70" s="7"/>
      <c r="FUA70" s="7"/>
      <c r="FUB70" s="7"/>
      <c r="FUC70" s="7"/>
      <c r="FUD70" s="7"/>
      <c r="FUE70" s="7"/>
      <c r="FUF70" s="7"/>
      <c r="FUG70" s="7"/>
      <c r="FUH70" s="7"/>
      <c r="FUI70" s="7"/>
      <c r="FUJ70" s="7"/>
      <c r="FUK70" s="7"/>
      <c r="FUL70" s="7"/>
      <c r="FUM70" s="7"/>
      <c r="FUN70" s="7"/>
      <c r="FUO70" s="7"/>
      <c r="FUP70" s="7"/>
      <c r="FUQ70" s="7"/>
      <c r="FUR70" s="7"/>
      <c r="FUS70" s="7"/>
      <c r="FUT70" s="7"/>
      <c r="FUU70" s="7"/>
      <c r="FUV70" s="7"/>
      <c r="FUW70" s="7"/>
      <c r="FUX70" s="7"/>
      <c r="FUY70" s="7"/>
      <c r="FUZ70" s="7"/>
      <c r="FVA70" s="7"/>
      <c r="FVB70" s="7"/>
      <c r="FVC70" s="7"/>
      <c r="FVD70" s="7"/>
      <c r="FVE70" s="7"/>
      <c r="FVF70" s="7"/>
      <c r="FVG70" s="7"/>
      <c r="FVH70" s="7"/>
      <c r="FVI70" s="7"/>
      <c r="FVJ70" s="7"/>
      <c r="FVK70" s="7"/>
      <c r="FVL70" s="7"/>
      <c r="FVM70" s="7"/>
      <c r="FVN70" s="7"/>
      <c r="FVO70" s="7"/>
      <c r="FVP70" s="7"/>
      <c r="FVQ70" s="7"/>
      <c r="FVR70" s="7"/>
      <c r="FVS70" s="7"/>
      <c r="FVT70" s="7"/>
      <c r="FVU70" s="7"/>
      <c r="FVV70" s="7"/>
      <c r="FVW70" s="7"/>
      <c r="FVX70" s="7"/>
      <c r="FVY70" s="7"/>
      <c r="FVZ70" s="7"/>
      <c r="FWA70" s="7"/>
      <c r="FWB70" s="7"/>
      <c r="FWC70" s="7"/>
      <c r="FWD70" s="7"/>
      <c r="FWE70" s="7"/>
      <c r="FWF70" s="7"/>
      <c r="FWG70" s="7"/>
      <c r="FWH70" s="7"/>
      <c r="FWI70" s="7"/>
      <c r="FWJ70" s="7"/>
      <c r="FWK70" s="7"/>
      <c r="FWL70" s="7"/>
      <c r="FWM70" s="7"/>
      <c r="FWN70" s="7"/>
      <c r="FWO70" s="7"/>
      <c r="FWP70" s="7"/>
      <c r="FWQ70" s="7"/>
      <c r="FWR70" s="7"/>
      <c r="FWS70" s="7"/>
      <c r="FWT70" s="7"/>
      <c r="FWU70" s="7"/>
      <c r="FWV70" s="7"/>
      <c r="FWW70" s="7"/>
      <c r="FWX70" s="7"/>
      <c r="FWY70" s="7"/>
      <c r="FWZ70" s="7"/>
      <c r="FXA70" s="7"/>
      <c r="FXB70" s="7"/>
      <c r="FXC70" s="7"/>
      <c r="FXD70" s="7"/>
      <c r="FXE70" s="7"/>
      <c r="FXF70" s="7"/>
      <c r="FXG70" s="7"/>
      <c r="FXH70" s="7"/>
      <c r="FXI70" s="7"/>
      <c r="FXJ70" s="7"/>
      <c r="FXK70" s="7"/>
      <c r="FXL70" s="7"/>
      <c r="FXM70" s="7"/>
      <c r="FXN70" s="7"/>
      <c r="FXO70" s="7"/>
      <c r="FXP70" s="7"/>
      <c r="FXQ70" s="7"/>
      <c r="FXR70" s="7"/>
      <c r="FXS70" s="7"/>
      <c r="FXT70" s="7"/>
      <c r="FXU70" s="7"/>
      <c r="FXV70" s="7"/>
      <c r="FXW70" s="7"/>
      <c r="FXX70" s="7"/>
      <c r="FXY70" s="7"/>
      <c r="FXZ70" s="7"/>
      <c r="FYA70" s="7"/>
      <c r="FYB70" s="7"/>
      <c r="FYC70" s="7"/>
      <c r="FYD70" s="7"/>
      <c r="FYE70" s="7"/>
      <c r="FYF70" s="7"/>
      <c r="FYG70" s="7"/>
      <c r="FYH70" s="7"/>
      <c r="FYI70" s="7"/>
      <c r="FYJ70" s="7"/>
      <c r="FYK70" s="7"/>
      <c r="FYL70" s="7"/>
      <c r="FYM70" s="7"/>
      <c r="FYN70" s="7"/>
      <c r="FYO70" s="7"/>
      <c r="FYP70" s="7"/>
      <c r="FYQ70" s="7"/>
      <c r="FYR70" s="7"/>
      <c r="FYS70" s="7"/>
      <c r="FYT70" s="7"/>
      <c r="FYU70" s="7"/>
      <c r="FYV70" s="7"/>
      <c r="FYW70" s="7"/>
      <c r="FYX70" s="7"/>
      <c r="FYY70" s="7"/>
      <c r="FYZ70" s="7"/>
      <c r="FZA70" s="7"/>
      <c r="FZB70" s="7"/>
      <c r="FZC70" s="7"/>
      <c r="FZD70" s="7"/>
      <c r="FZE70" s="7"/>
      <c r="FZF70" s="7"/>
      <c r="FZG70" s="7"/>
      <c r="FZH70" s="7"/>
      <c r="FZI70" s="7"/>
      <c r="FZJ70" s="7"/>
      <c r="FZK70" s="7"/>
      <c r="FZL70" s="7"/>
      <c r="FZM70" s="7"/>
      <c r="FZN70" s="7"/>
      <c r="FZO70" s="7"/>
      <c r="FZP70" s="7"/>
      <c r="FZQ70" s="7"/>
      <c r="FZR70" s="7"/>
      <c r="FZS70" s="7"/>
      <c r="FZT70" s="7"/>
      <c r="FZU70" s="7"/>
      <c r="FZV70" s="7"/>
      <c r="FZW70" s="7"/>
      <c r="FZX70" s="7"/>
      <c r="FZY70" s="7"/>
      <c r="FZZ70" s="7"/>
      <c r="GAA70" s="7"/>
      <c r="GAB70" s="7"/>
      <c r="GAC70" s="7"/>
      <c r="GAD70" s="7"/>
      <c r="GAE70" s="7"/>
      <c r="GAF70" s="7"/>
      <c r="GAG70" s="7"/>
      <c r="GAH70" s="7"/>
      <c r="GAI70" s="7"/>
      <c r="GAJ70" s="7"/>
      <c r="GAK70" s="7"/>
      <c r="GAL70" s="7"/>
      <c r="GAM70" s="7"/>
      <c r="GAN70" s="7"/>
      <c r="GAO70" s="7"/>
      <c r="GAP70" s="7"/>
      <c r="GAQ70" s="7"/>
      <c r="GAR70" s="7"/>
      <c r="GAS70" s="7"/>
      <c r="GAT70" s="7"/>
      <c r="GAU70" s="7"/>
      <c r="GAV70" s="7"/>
      <c r="GAW70" s="7"/>
      <c r="GAX70" s="7"/>
      <c r="GAY70" s="7"/>
      <c r="GAZ70" s="7"/>
      <c r="GBA70" s="7"/>
      <c r="GBB70" s="7"/>
      <c r="GBC70" s="7"/>
      <c r="GBD70" s="7"/>
      <c r="GBE70" s="7"/>
      <c r="GBF70" s="7"/>
      <c r="GBG70" s="7"/>
      <c r="GBH70" s="7"/>
      <c r="GBI70" s="7"/>
      <c r="GBJ70" s="7"/>
      <c r="GBK70" s="7"/>
      <c r="GBL70" s="7"/>
      <c r="GBM70" s="7"/>
      <c r="GBN70" s="7"/>
      <c r="GBO70" s="7"/>
      <c r="GBP70" s="7"/>
      <c r="GBQ70" s="7"/>
      <c r="GBR70" s="7"/>
      <c r="GBS70" s="7"/>
      <c r="GBT70" s="7"/>
      <c r="GBU70" s="7"/>
      <c r="GBV70" s="7"/>
      <c r="GBW70" s="7"/>
      <c r="GBX70" s="7"/>
      <c r="GBY70" s="7"/>
      <c r="GBZ70" s="7"/>
      <c r="GCA70" s="7"/>
      <c r="GCB70" s="7"/>
      <c r="GCC70" s="7"/>
      <c r="GCD70" s="7"/>
      <c r="GCE70" s="7"/>
      <c r="GCF70" s="7"/>
      <c r="GCG70" s="7"/>
      <c r="GCH70" s="7"/>
      <c r="GCI70" s="7"/>
      <c r="GCJ70" s="7"/>
      <c r="GCK70" s="7"/>
      <c r="GCL70" s="7"/>
      <c r="GCM70" s="7"/>
      <c r="GCN70" s="7"/>
      <c r="GCO70" s="7"/>
      <c r="GCP70" s="7"/>
      <c r="GCQ70" s="7"/>
      <c r="GCR70" s="7"/>
      <c r="GCS70" s="7"/>
      <c r="GCT70" s="7"/>
      <c r="GCU70" s="7"/>
      <c r="GCV70" s="7"/>
      <c r="GCW70" s="7"/>
      <c r="GCX70" s="7"/>
      <c r="GCY70" s="7"/>
      <c r="GCZ70" s="7"/>
      <c r="GDA70" s="7"/>
      <c r="GDB70" s="7"/>
      <c r="GDC70" s="7"/>
      <c r="GDD70" s="7"/>
      <c r="GDE70" s="7"/>
      <c r="GDF70" s="7"/>
      <c r="GDG70" s="7"/>
      <c r="GDH70" s="7"/>
      <c r="GDI70" s="7"/>
      <c r="GDJ70" s="7"/>
      <c r="GDK70" s="7"/>
      <c r="GDL70" s="7"/>
      <c r="GDM70" s="7"/>
      <c r="GDN70" s="7"/>
      <c r="GDO70" s="7"/>
      <c r="GDP70" s="7"/>
      <c r="GDQ70" s="7"/>
      <c r="GDR70" s="7"/>
      <c r="GDS70" s="7"/>
      <c r="GDT70" s="7"/>
      <c r="GDU70" s="7"/>
      <c r="GDV70" s="7"/>
      <c r="GDW70" s="7"/>
      <c r="GDX70" s="7"/>
      <c r="GDY70" s="7"/>
      <c r="GDZ70" s="7"/>
      <c r="GEA70" s="7"/>
      <c r="GEB70" s="7"/>
      <c r="GEC70" s="7"/>
      <c r="GED70" s="7"/>
      <c r="GEE70" s="7"/>
      <c r="GEF70" s="7"/>
      <c r="GEG70" s="7"/>
      <c r="GEH70" s="7"/>
      <c r="GEI70" s="7"/>
      <c r="GEJ70" s="7"/>
      <c r="GEK70" s="7"/>
      <c r="GEL70" s="7"/>
      <c r="GEM70" s="7"/>
      <c r="GEN70" s="7"/>
      <c r="GEO70" s="7"/>
      <c r="GEP70" s="7"/>
      <c r="GEQ70" s="7"/>
      <c r="GER70" s="7"/>
      <c r="GES70" s="7"/>
      <c r="GET70" s="7"/>
      <c r="GEU70" s="7"/>
      <c r="GEV70" s="7"/>
      <c r="GEW70" s="7"/>
      <c r="GEX70" s="7"/>
      <c r="GEY70" s="7"/>
      <c r="GEZ70" s="7"/>
      <c r="GFA70" s="7"/>
      <c r="GFB70" s="7"/>
      <c r="GFC70" s="7"/>
      <c r="GFD70" s="7"/>
      <c r="GFE70" s="7"/>
      <c r="GFF70" s="7"/>
      <c r="GFG70" s="7"/>
      <c r="GFH70" s="7"/>
      <c r="GFI70" s="7"/>
      <c r="GFJ70" s="7"/>
      <c r="GFK70" s="7"/>
      <c r="GFL70" s="7"/>
      <c r="GFM70" s="7"/>
      <c r="GFN70" s="7"/>
      <c r="GFO70" s="7"/>
      <c r="GFP70" s="7"/>
      <c r="GFQ70" s="7"/>
      <c r="GFR70" s="7"/>
      <c r="GFS70" s="7"/>
      <c r="GFT70" s="7"/>
      <c r="GFU70" s="7"/>
      <c r="GFV70" s="7"/>
      <c r="GFW70" s="7"/>
      <c r="GFX70" s="7"/>
      <c r="GFY70" s="7"/>
      <c r="GFZ70" s="7"/>
      <c r="GGA70" s="7"/>
      <c r="GGB70" s="7"/>
      <c r="GGC70" s="7"/>
      <c r="GGD70" s="7"/>
      <c r="GGE70" s="7"/>
      <c r="GGF70" s="7"/>
      <c r="GGG70" s="7"/>
      <c r="GGH70" s="7"/>
      <c r="GGI70" s="7"/>
      <c r="GGJ70" s="7"/>
      <c r="GGK70" s="7"/>
      <c r="GGL70" s="7"/>
      <c r="GGM70" s="7"/>
      <c r="GGN70" s="7"/>
      <c r="GGO70" s="7"/>
      <c r="GGP70" s="7"/>
      <c r="GGQ70" s="7"/>
      <c r="GGR70" s="7"/>
      <c r="GGS70" s="7"/>
      <c r="GGT70" s="7"/>
      <c r="GGU70" s="7"/>
      <c r="GGV70" s="7"/>
      <c r="GGW70" s="7"/>
      <c r="GGX70" s="7"/>
      <c r="GGY70" s="7"/>
      <c r="GGZ70" s="7"/>
      <c r="GHA70" s="7"/>
      <c r="GHB70" s="7"/>
      <c r="GHC70" s="7"/>
      <c r="GHD70" s="7"/>
      <c r="GHE70" s="7"/>
      <c r="GHF70" s="7"/>
      <c r="GHG70" s="7"/>
      <c r="GHH70" s="7"/>
      <c r="GHI70" s="7"/>
      <c r="GHJ70" s="7"/>
      <c r="GHK70" s="7"/>
      <c r="GHL70" s="7"/>
      <c r="GHM70" s="7"/>
      <c r="GHN70" s="7"/>
      <c r="GHO70" s="7"/>
      <c r="GHP70" s="7"/>
      <c r="GHQ70" s="7"/>
      <c r="GHR70" s="7"/>
      <c r="GHS70" s="7"/>
      <c r="GHT70" s="7"/>
      <c r="GHU70" s="7"/>
      <c r="GHV70" s="7"/>
      <c r="GHW70" s="7"/>
      <c r="GHX70" s="7"/>
      <c r="GHY70" s="7"/>
      <c r="GHZ70" s="7"/>
      <c r="GIA70" s="7"/>
      <c r="GIB70" s="7"/>
      <c r="GIC70" s="7"/>
      <c r="GID70" s="7"/>
      <c r="GIE70" s="7"/>
      <c r="GIF70" s="7"/>
      <c r="GIG70" s="7"/>
      <c r="GIH70" s="7"/>
      <c r="GII70" s="7"/>
      <c r="GIJ70" s="7"/>
      <c r="GIK70" s="7"/>
      <c r="GIL70" s="7"/>
      <c r="GIM70" s="7"/>
      <c r="GIN70" s="7"/>
      <c r="GIO70" s="7"/>
      <c r="GIP70" s="7"/>
      <c r="GIQ70" s="7"/>
      <c r="GIR70" s="7"/>
      <c r="GIS70" s="7"/>
      <c r="GIT70" s="7"/>
      <c r="GIU70" s="7"/>
      <c r="GIV70" s="7"/>
      <c r="GIW70" s="7"/>
      <c r="GIX70" s="7"/>
      <c r="GIY70" s="7"/>
      <c r="GIZ70" s="7"/>
      <c r="GJA70" s="7"/>
      <c r="GJB70" s="7"/>
      <c r="GJC70" s="7"/>
      <c r="GJD70" s="7"/>
      <c r="GJE70" s="7"/>
      <c r="GJF70" s="7"/>
      <c r="GJG70" s="7"/>
      <c r="GJH70" s="7"/>
      <c r="GJI70" s="7"/>
      <c r="GJJ70" s="7"/>
      <c r="GJK70" s="7"/>
      <c r="GJL70" s="7"/>
      <c r="GJM70" s="7"/>
      <c r="GJN70" s="7"/>
      <c r="GJO70" s="7"/>
      <c r="GJP70" s="7"/>
      <c r="GJQ70" s="7"/>
      <c r="GJR70" s="7"/>
      <c r="GJS70" s="7"/>
      <c r="GJT70" s="7"/>
      <c r="GJU70" s="7"/>
      <c r="GJV70" s="7"/>
      <c r="GJW70" s="7"/>
      <c r="GJX70" s="7"/>
      <c r="GJY70" s="7"/>
      <c r="GJZ70" s="7"/>
      <c r="GKA70" s="7"/>
      <c r="GKB70" s="7"/>
      <c r="GKC70" s="7"/>
      <c r="GKD70" s="7"/>
      <c r="GKE70" s="7"/>
      <c r="GKF70" s="7"/>
      <c r="GKG70" s="7"/>
      <c r="GKH70" s="7"/>
      <c r="GKI70" s="7"/>
      <c r="GKJ70" s="7"/>
      <c r="GKK70" s="7"/>
      <c r="GKL70" s="7"/>
      <c r="GKM70" s="7"/>
      <c r="GKN70" s="7"/>
      <c r="GKO70" s="7"/>
      <c r="GKP70" s="7"/>
      <c r="GKQ70" s="7"/>
      <c r="GKR70" s="7"/>
      <c r="GKS70" s="7"/>
      <c r="GKT70" s="7"/>
      <c r="GKU70" s="7"/>
      <c r="GKV70" s="7"/>
      <c r="GKW70" s="7"/>
      <c r="GKX70" s="7"/>
      <c r="GKY70" s="7"/>
      <c r="GKZ70" s="7"/>
      <c r="GLA70" s="7"/>
      <c r="GLB70" s="7"/>
      <c r="GLC70" s="7"/>
      <c r="GLD70" s="7"/>
      <c r="GLE70" s="7"/>
      <c r="GLF70" s="7"/>
      <c r="GLG70" s="7"/>
      <c r="GLH70" s="7"/>
      <c r="GLI70" s="7"/>
      <c r="GLJ70" s="7"/>
      <c r="GLK70" s="7"/>
      <c r="GLL70" s="7"/>
      <c r="GLM70" s="7"/>
      <c r="GLN70" s="7"/>
      <c r="GLO70" s="7"/>
      <c r="GLP70" s="7"/>
      <c r="GLQ70" s="7"/>
      <c r="GLR70" s="7"/>
      <c r="GLS70" s="7"/>
      <c r="GLT70" s="7"/>
      <c r="GLU70" s="7"/>
      <c r="GLV70" s="7"/>
      <c r="GLW70" s="7"/>
      <c r="GLX70" s="7"/>
      <c r="GLY70" s="7"/>
      <c r="GLZ70" s="7"/>
      <c r="GMA70" s="7"/>
      <c r="GMB70" s="7"/>
      <c r="GMC70" s="7"/>
      <c r="GMD70" s="7"/>
      <c r="GME70" s="7"/>
      <c r="GMF70" s="7"/>
      <c r="GMG70" s="7"/>
      <c r="GMH70" s="7"/>
      <c r="GMI70" s="7"/>
      <c r="GMJ70" s="7"/>
      <c r="GMK70" s="7"/>
      <c r="GML70" s="7"/>
      <c r="GMM70" s="7"/>
      <c r="GMN70" s="7"/>
      <c r="GMO70" s="7"/>
      <c r="GMP70" s="7"/>
      <c r="GMQ70" s="7"/>
      <c r="GMR70" s="7"/>
      <c r="GMS70" s="7"/>
      <c r="GMT70" s="7"/>
      <c r="GMU70" s="7"/>
      <c r="GMV70" s="7"/>
      <c r="GMW70" s="7"/>
      <c r="GMX70" s="7"/>
      <c r="GMY70" s="7"/>
      <c r="GMZ70" s="7"/>
      <c r="GNA70" s="7"/>
      <c r="GNB70" s="7"/>
      <c r="GNC70" s="7"/>
      <c r="GND70" s="7"/>
      <c r="GNE70" s="7"/>
      <c r="GNF70" s="7"/>
      <c r="GNG70" s="7"/>
      <c r="GNH70" s="7"/>
      <c r="GNI70" s="7"/>
      <c r="GNJ70" s="7"/>
      <c r="GNK70" s="7"/>
      <c r="GNL70" s="7"/>
      <c r="GNM70" s="7"/>
      <c r="GNN70" s="7"/>
      <c r="GNO70" s="7"/>
      <c r="GNP70" s="7"/>
      <c r="GNQ70" s="7"/>
      <c r="GNR70" s="7"/>
      <c r="GNS70" s="7"/>
      <c r="GNT70" s="7"/>
      <c r="GNU70" s="7"/>
      <c r="GNV70" s="7"/>
      <c r="GNW70" s="7"/>
      <c r="GNX70" s="7"/>
      <c r="GNY70" s="7"/>
      <c r="GNZ70" s="7"/>
      <c r="GOA70" s="7"/>
      <c r="GOB70" s="7"/>
      <c r="GOC70" s="7"/>
      <c r="GOD70" s="7"/>
      <c r="GOE70" s="7"/>
      <c r="GOF70" s="7"/>
      <c r="GOG70" s="7"/>
      <c r="GOH70" s="7"/>
      <c r="GOI70" s="7"/>
      <c r="GOJ70" s="7"/>
      <c r="GOK70" s="7"/>
      <c r="GOL70" s="7"/>
      <c r="GOM70" s="7"/>
      <c r="GON70" s="7"/>
      <c r="GOO70" s="7"/>
      <c r="GOP70" s="7"/>
      <c r="GOQ70" s="7"/>
      <c r="GOR70" s="7"/>
      <c r="GOS70" s="7"/>
      <c r="GOT70" s="7"/>
      <c r="GOU70" s="7"/>
      <c r="GOV70" s="7"/>
      <c r="GOW70" s="7"/>
      <c r="GOX70" s="7"/>
      <c r="GOY70" s="7"/>
      <c r="GOZ70" s="7"/>
      <c r="GPA70" s="7"/>
      <c r="GPB70" s="7"/>
      <c r="GPC70" s="7"/>
      <c r="GPD70" s="7"/>
      <c r="GPE70" s="7"/>
      <c r="GPF70" s="7"/>
      <c r="GPG70" s="7"/>
      <c r="GPH70" s="7"/>
      <c r="GPI70" s="7"/>
      <c r="GPJ70" s="7"/>
      <c r="GPK70" s="7"/>
      <c r="GPL70" s="7"/>
      <c r="GPM70" s="7"/>
      <c r="GPN70" s="7"/>
      <c r="GPO70" s="7"/>
      <c r="GPP70" s="7"/>
      <c r="GPQ70" s="7"/>
      <c r="GPR70" s="7"/>
      <c r="GPS70" s="7"/>
      <c r="GPT70" s="7"/>
      <c r="GPU70" s="7"/>
      <c r="GPV70" s="7"/>
      <c r="GPW70" s="7"/>
      <c r="GPX70" s="7"/>
      <c r="GPY70" s="7"/>
      <c r="GPZ70" s="7"/>
      <c r="GQA70" s="7"/>
      <c r="GQB70" s="7"/>
      <c r="GQC70" s="7"/>
      <c r="GQD70" s="7"/>
      <c r="GQE70" s="7"/>
      <c r="GQF70" s="7"/>
      <c r="GQG70" s="7"/>
      <c r="GQH70" s="7"/>
      <c r="GQI70" s="7"/>
      <c r="GQJ70" s="7"/>
      <c r="GQK70" s="7"/>
      <c r="GQL70" s="7"/>
      <c r="GQM70" s="7"/>
      <c r="GQN70" s="7"/>
      <c r="GQO70" s="7"/>
      <c r="GQP70" s="7"/>
      <c r="GQQ70" s="7"/>
      <c r="GQR70" s="7"/>
      <c r="GQS70" s="7"/>
      <c r="GQT70" s="7"/>
      <c r="GQU70" s="7"/>
      <c r="GQV70" s="7"/>
      <c r="GQW70" s="7"/>
      <c r="GQX70" s="7"/>
      <c r="GQY70" s="7"/>
      <c r="GQZ70" s="7"/>
      <c r="GRA70" s="7"/>
      <c r="GRB70" s="7"/>
      <c r="GRC70" s="7"/>
      <c r="GRD70" s="7"/>
      <c r="GRE70" s="7"/>
      <c r="GRF70" s="7"/>
      <c r="GRG70" s="7"/>
      <c r="GRH70" s="7"/>
      <c r="GRI70" s="7"/>
      <c r="GRJ70" s="7"/>
      <c r="GRK70" s="7"/>
      <c r="GRL70" s="7"/>
      <c r="GRM70" s="7"/>
      <c r="GRN70" s="7"/>
      <c r="GRO70" s="7"/>
      <c r="GRP70" s="7"/>
      <c r="GRQ70" s="7"/>
      <c r="GRR70" s="7"/>
      <c r="GRS70" s="7"/>
      <c r="GRT70" s="7"/>
      <c r="GRU70" s="7"/>
      <c r="GRV70" s="7"/>
      <c r="GRW70" s="7"/>
      <c r="GRX70" s="7"/>
      <c r="GRY70" s="7"/>
      <c r="GRZ70" s="7"/>
      <c r="GSA70" s="7"/>
      <c r="GSB70" s="7"/>
      <c r="GSC70" s="7"/>
      <c r="GSD70" s="7"/>
      <c r="GSE70" s="7"/>
      <c r="GSF70" s="7"/>
      <c r="GSG70" s="7"/>
      <c r="GSH70" s="7"/>
      <c r="GSI70" s="7"/>
      <c r="GSJ70" s="7"/>
      <c r="GSK70" s="7"/>
      <c r="GSL70" s="7"/>
      <c r="GSM70" s="7"/>
      <c r="GSN70" s="7"/>
      <c r="GSO70" s="7"/>
      <c r="GSP70" s="7"/>
      <c r="GSQ70" s="7"/>
      <c r="GSR70" s="7"/>
      <c r="GSS70" s="7"/>
      <c r="GST70" s="7"/>
      <c r="GSU70" s="7"/>
      <c r="GSV70" s="7"/>
      <c r="GSW70" s="7"/>
      <c r="GSX70" s="7"/>
      <c r="GSY70" s="7"/>
      <c r="GSZ70" s="7"/>
      <c r="GTA70" s="7"/>
      <c r="GTB70" s="7"/>
      <c r="GTC70" s="7"/>
      <c r="GTD70" s="7"/>
      <c r="GTE70" s="7"/>
      <c r="GTF70" s="7"/>
      <c r="GTG70" s="7"/>
      <c r="GTH70" s="7"/>
      <c r="GTI70" s="7"/>
      <c r="GTJ70" s="7"/>
      <c r="GTK70" s="7"/>
      <c r="GTL70" s="7"/>
      <c r="GTM70" s="7"/>
      <c r="GTN70" s="7"/>
      <c r="GTO70" s="7"/>
      <c r="GTP70" s="7"/>
      <c r="GTQ70" s="7"/>
      <c r="GTR70" s="7"/>
      <c r="GTS70" s="7"/>
      <c r="GTT70" s="7"/>
      <c r="GTU70" s="7"/>
      <c r="GTV70" s="7"/>
      <c r="GTW70" s="7"/>
      <c r="GTX70" s="7"/>
      <c r="GTY70" s="7"/>
      <c r="GTZ70" s="7"/>
      <c r="GUA70" s="7"/>
      <c r="GUB70" s="7"/>
      <c r="GUC70" s="7"/>
      <c r="GUD70" s="7"/>
      <c r="GUE70" s="7"/>
      <c r="GUF70" s="7"/>
      <c r="GUG70" s="7"/>
      <c r="GUH70" s="7"/>
      <c r="GUI70" s="7"/>
      <c r="GUJ70" s="7"/>
      <c r="GUK70" s="7"/>
      <c r="GUL70" s="7"/>
      <c r="GUM70" s="7"/>
      <c r="GUN70" s="7"/>
      <c r="GUO70" s="7"/>
      <c r="GUP70" s="7"/>
      <c r="GUQ70" s="7"/>
      <c r="GUR70" s="7"/>
      <c r="GUS70" s="7"/>
      <c r="GUT70" s="7"/>
      <c r="GUU70" s="7"/>
      <c r="GUV70" s="7"/>
      <c r="GUW70" s="7"/>
      <c r="GUX70" s="7"/>
      <c r="GUY70" s="7"/>
      <c r="GUZ70" s="7"/>
      <c r="GVA70" s="7"/>
      <c r="GVB70" s="7"/>
      <c r="GVC70" s="7"/>
      <c r="GVD70" s="7"/>
      <c r="GVE70" s="7"/>
      <c r="GVF70" s="7"/>
      <c r="GVG70" s="7"/>
      <c r="GVH70" s="7"/>
      <c r="GVI70" s="7"/>
      <c r="GVJ70" s="7"/>
      <c r="GVK70" s="7"/>
      <c r="GVL70" s="7"/>
      <c r="GVM70" s="7"/>
      <c r="GVN70" s="7"/>
      <c r="GVO70" s="7"/>
      <c r="GVP70" s="7"/>
      <c r="GVQ70" s="7"/>
      <c r="GVR70" s="7"/>
      <c r="GVS70" s="7"/>
      <c r="GVT70" s="7"/>
      <c r="GVU70" s="7"/>
      <c r="GVV70" s="7"/>
      <c r="GVW70" s="7"/>
      <c r="GVX70" s="7"/>
      <c r="GVY70" s="7"/>
      <c r="GVZ70" s="7"/>
      <c r="GWA70" s="7"/>
      <c r="GWB70" s="7"/>
      <c r="GWC70" s="7"/>
      <c r="GWD70" s="7"/>
      <c r="GWE70" s="7"/>
      <c r="GWF70" s="7"/>
      <c r="GWG70" s="7"/>
      <c r="GWH70" s="7"/>
      <c r="GWI70" s="7"/>
      <c r="GWJ70" s="7"/>
      <c r="GWK70" s="7"/>
      <c r="GWL70" s="7"/>
      <c r="GWM70" s="7"/>
      <c r="GWN70" s="7"/>
      <c r="GWO70" s="7"/>
      <c r="GWP70" s="7"/>
      <c r="GWQ70" s="7"/>
      <c r="GWR70" s="7"/>
      <c r="GWS70" s="7"/>
      <c r="GWT70" s="7"/>
      <c r="GWU70" s="7"/>
      <c r="GWV70" s="7"/>
      <c r="GWW70" s="7"/>
      <c r="GWX70" s="7"/>
      <c r="GWY70" s="7"/>
      <c r="GWZ70" s="7"/>
      <c r="GXA70" s="7"/>
      <c r="GXB70" s="7"/>
      <c r="GXC70" s="7"/>
      <c r="GXD70" s="7"/>
      <c r="GXE70" s="7"/>
      <c r="GXF70" s="7"/>
      <c r="GXG70" s="7"/>
      <c r="GXH70" s="7"/>
      <c r="GXI70" s="7"/>
      <c r="GXJ70" s="7"/>
      <c r="GXK70" s="7"/>
      <c r="GXL70" s="7"/>
      <c r="GXM70" s="7"/>
      <c r="GXN70" s="7"/>
      <c r="GXO70" s="7"/>
      <c r="GXP70" s="7"/>
      <c r="GXQ70" s="7"/>
      <c r="GXR70" s="7"/>
      <c r="GXS70" s="7"/>
      <c r="GXT70" s="7"/>
      <c r="GXU70" s="7"/>
      <c r="GXV70" s="7"/>
      <c r="GXW70" s="7"/>
      <c r="GXX70" s="7"/>
      <c r="GXY70" s="7"/>
      <c r="GXZ70" s="7"/>
      <c r="GYA70" s="7"/>
      <c r="GYB70" s="7"/>
      <c r="GYC70" s="7"/>
      <c r="GYD70" s="7"/>
      <c r="GYE70" s="7"/>
      <c r="GYF70" s="7"/>
      <c r="GYG70" s="7"/>
      <c r="GYH70" s="7"/>
      <c r="GYI70" s="7"/>
      <c r="GYJ70" s="7"/>
      <c r="GYK70" s="7"/>
      <c r="GYL70" s="7"/>
      <c r="GYM70" s="7"/>
      <c r="GYN70" s="7"/>
      <c r="GYO70" s="7"/>
      <c r="GYP70" s="7"/>
      <c r="GYQ70" s="7"/>
      <c r="GYR70" s="7"/>
      <c r="GYS70" s="7"/>
      <c r="GYT70" s="7"/>
      <c r="GYU70" s="7"/>
      <c r="GYV70" s="7"/>
      <c r="GYW70" s="7"/>
      <c r="GYX70" s="7"/>
      <c r="GYY70" s="7"/>
      <c r="GYZ70" s="7"/>
      <c r="GZA70" s="7"/>
      <c r="GZB70" s="7"/>
      <c r="GZC70" s="7"/>
      <c r="GZD70" s="7"/>
      <c r="GZE70" s="7"/>
      <c r="GZF70" s="7"/>
      <c r="GZG70" s="7"/>
      <c r="GZH70" s="7"/>
      <c r="GZI70" s="7"/>
      <c r="GZJ70" s="7"/>
      <c r="GZK70" s="7"/>
      <c r="GZL70" s="7"/>
      <c r="GZM70" s="7"/>
      <c r="GZN70" s="7"/>
      <c r="GZO70" s="7"/>
      <c r="GZP70" s="7"/>
      <c r="GZQ70" s="7"/>
      <c r="GZR70" s="7"/>
      <c r="GZS70" s="7"/>
      <c r="GZT70" s="7"/>
      <c r="GZU70" s="7"/>
      <c r="GZV70" s="7"/>
      <c r="GZW70" s="7"/>
      <c r="GZX70" s="7"/>
      <c r="GZY70" s="7"/>
      <c r="GZZ70" s="7"/>
      <c r="HAA70" s="7"/>
      <c r="HAB70" s="7"/>
      <c r="HAC70" s="7"/>
      <c r="HAD70" s="7"/>
      <c r="HAE70" s="7"/>
      <c r="HAF70" s="7"/>
      <c r="HAG70" s="7"/>
      <c r="HAH70" s="7"/>
      <c r="HAI70" s="7"/>
      <c r="HAJ70" s="7"/>
      <c r="HAK70" s="7"/>
      <c r="HAL70" s="7"/>
      <c r="HAM70" s="7"/>
      <c r="HAN70" s="7"/>
      <c r="HAO70" s="7"/>
      <c r="HAP70" s="7"/>
      <c r="HAQ70" s="7"/>
      <c r="HAR70" s="7"/>
      <c r="HAS70" s="7"/>
      <c r="HAT70" s="7"/>
      <c r="HAU70" s="7"/>
      <c r="HAV70" s="7"/>
      <c r="HAW70" s="7"/>
      <c r="HAX70" s="7"/>
      <c r="HAY70" s="7"/>
      <c r="HAZ70" s="7"/>
      <c r="HBA70" s="7"/>
      <c r="HBB70" s="7"/>
      <c r="HBC70" s="7"/>
      <c r="HBD70" s="7"/>
      <c r="HBE70" s="7"/>
      <c r="HBF70" s="7"/>
      <c r="HBG70" s="7"/>
      <c r="HBH70" s="7"/>
      <c r="HBI70" s="7"/>
      <c r="HBJ70" s="7"/>
      <c r="HBK70" s="7"/>
      <c r="HBL70" s="7"/>
      <c r="HBM70" s="7"/>
      <c r="HBN70" s="7"/>
      <c r="HBO70" s="7"/>
      <c r="HBP70" s="7"/>
      <c r="HBQ70" s="7"/>
      <c r="HBR70" s="7"/>
      <c r="HBS70" s="7"/>
      <c r="HBT70" s="7"/>
      <c r="HBU70" s="7"/>
      <c r="HBV70" s="7"/>
      <c r="HBW70" s="7"/>
      <c r="HBX70" s="7"/>
      <c r="HBY70" s="7"/>
      <c r="HBZ70" s="7"/>
      <c r="HCA70" s="7"/>
      <c r="HCB70" s="7"/>
      <c r="HCC70" s="7"/>
      <c r="HCD70" s="7"/>
      <c r="HCE70" s="7"/>
      <c r="HCF70" s="7"/>
      <c r="HCG70" s="7"/>
      <c r="HCH70" s="7"/>
      <c r="HCI70" s="7"/>
      <c r="HCJ70" s="7"/>
      <c r="HCK70" s="7"/>
      <c r="HCL70" s="7"/>
      <c r="HCM70" s="7"/>
      <c r="HCN70" s="7"/>
      <c r="HCO70" s="7"/>
      <c r="HCP70" s="7"/>
      <c r="HCQ70" s="7"/>
      <c r="HCR70" s="7"/>
      <c r="HCS70" s="7"/>
      <c r="HCT70" s="7"/>
      <c r="HCU70" s="7"/>
      <c r="HCV70" s="7"/>
      <c r="HCW70" s="7"/>
      <c r="HCX70" s="7"/>
      <c r="HCY70" s="7"/>
      <c r="HCZ70" s="7"/>
      <c r="HDA70" s="7"/>
      <c r="HDB70" s="7"/>
      <c r="HDC70" s="7"/>
      <c r="HDD70" s="7"/>
      <c r="HDE70" s="7"/>
      <c r="HDF70" s="7"/>
      <c r="HDG70" s="7"/>
      <c r="HDH70" s="7"/>
      <c r="HDI70" s="7"/>
      <c r="HDJ70" s="7"/>
      <c r="HDK70" s="7"/>
      <c r="HDL70" s="7"/>
      <c r="HDM70" s="7"/>
      <c r="HDN70" s="7"/>
      <c r="HDO70" s="7"/>
      <c r="HDP70" s="7"/>
      <c r="HDQ70" s="7"/>
      <c r="HDR70" s="7"/>
      <c r="HDS70" s="7"/>
      <c r="HDT70" s="7"/>
      <c r="HDU70" s="7"/>
      <c r="HDV70" s="7"/>
      <c r="HDW70" s="7"/>
      <c r="HDX70" s="7"/>
      <c r="HDY70" s="7"/>
      <c r="HDZ70" s="7"/>
      <c r="HEA70" s="7"/>
      <c r="HEB70" s="7"/>
      <c r="HEC70" s="7"/>
      <c r="HED70" s="7"/>
      <c r="HEE70" s="7"/>
      <c r="HEF70" s="7"/>
      <c r="HEG70" s="7"/>
      <c r="HEH70" s="7"/>
      <c r="HEI70" s="7"/>
      <c r="HEJ70" s="7"/>
      <c r="HEK70" s="7"/>
      <c r="HEL70" s="7"/>
      <c r="HEM70" s="7"/>
      <c r="HEN70" s="7"/>
      <c r="HEO70" s="7"/>
      <c r="HEP70" s="7"/>
      <c r="HEQ70" s="7"/>
      <c r="HER70" s="7"/>
      <c r="HES70" s="7"/>
      <c r="HET70" s="7"/>
      <c r="HEU70" s="7"/>
      <c r="HEV70" s="7"/>
      <c r="HEW70" s="7"/>
      <c r="HEX70" s="7"/>
      <c r="HEY70" s="7"/>
      <c r="HEZ70" s="7"/>
      <c r="HFA70" s="7"/>
      <c r="HFB70" s="7"/>
      <c r="HFC70" s="7"/>
      <c r="HFD70" s="7"/>
      <c r="HFE70" s="7"/>
      <c r="HFF70" s="7"/>
      <c r="HFG70" s="7"/>
      <c r="HFH70" s="7"/>
      <c r="HFI70" s="7"/>
      <c r="HFJ70" s="7"/>
      <c r="HFK70" s="7"/>
      <c r="HFL70" s="7"/>
      <c r="HFM70" s="7"/>
      <c r="HFN70" s="7"/>
      <c r="HFO70" s="7"/>
      <c r="HFP70" s="7"/>
      <c r="HFQ70" s="7"/>
      <c r="HFR70" s="7"/>
      <c r="HFS70" s="7"/>
      <c r="HFT70" s="7"/>
      <c r="HFU70" s="7"/>
      <c r="HFV70" s="7"/>
      <c r="HFW70" s="7"/>
      <c r="HFX70" s="7"/>
      <c r="HFY70" s="7"/>
      <c r="HFZ70" s="7"/>
      <c r="HGA70" s="7"/>
      <c r="HGB70" s="7"/>
      <c r="HGC70" s="7"/>
      <c r="HGD70" s="7"/>
      <c r="HGE70" s="7"/>
      <c r="HGF70" s="7"/>
      <c r="HGG70" s="7"/>
      <c r="HGH70" s="7"/>
      <c r="HGI70" s="7"/>
      <c r="HGJ70" s="7"/>
      <c r="HGK70" s="7"/>
      <c r="HGL70" s="7"/>
      <c r="HGM70" s="7"/>
      <c r="HGN70" s="7"/>
      <c r="HGO70" s="7"/>
      <c r="HGP70" s="7"/>
      <c r="HGQ70" s="7"/>
      <c r="HGR70" s="7"/>
      <c r="HGS70" s="7"/>
      <c r="HGT70" s="7"/>
      <c r="HGU70" s="7"/>
      <c r="HGV70" s="7"/>
      <c r="HGW70" s="7"/>
      <c r="HGX70" s="7"/>
      <c r="HGY70" s="7"/>
      <c r="HGZ70" s="7"/>
      <c r="HHA70" s="7"/>
      <c r="HHB70" s="7"/>
      <c r="HHC70" s="7"/>
      <c r="HHD70" s="7"/>
      <c r="HHE70" s="7"/>
      <c r="HHF70" s="7"/>
      <c r="HHG70" s="7"/>
      <c r="HHH70" s="7"/>
      <c r="HHI70" s="7"/>
      <c r="HHJ70" s="7"/>
      <c r="HHK70" s="7"/>
      <c r="HHL70" s="7"/>
      <c r="HHM70" s="7"/>
      <c r="HHN70" s="7"/>
      <c r="HHO70" s="7"/>
      <c r="HHP70" s="7"/>
      <c r="HHQ70" s="7"/>
      <c r="HHR70" s="7"/>
      <c r="HHS70" s="7"/>
      <c r="HHT70" s="7"/>
      <c r="HHU70" s="7"/>
      <c r="HHV70" s="7"/>
      <c r="HHW70" s="7"/>
      <c r="HHX70" s="7"/>
      <c r="HHY70" s="7"/>
      <c r="HHZ70" s="7"/>
      <c r="HIA70" s="7"/>
      <c r="HIB70" s="7"/>
      <c r="HIC70" s="7"/>
      <c r="HID70" s="7"/>
      <c r="HIE70" s="7"/>
      <c r="HIF70" s="7"/>
      <c r="HIG70" s="7"/>
      <c r="HIH70" s="7"/>
      <c r="HII70" s="7"/>
      <c r="HIJ70" s="7"/>
      <c r="HIK70" s="7"/>
      <c r="HIL70" s="7"/>
      <c r="HIM70" s="7"/>
      <c r="HIN70" s="7"/>
      <c r="HIO70" s="7"/>
      <c r="HIP70" s="7"/>
      <c r="HIQ70" s="7"/>
      <c r="HIR70" s="7"/>
      <c r="HIS70" s="7"/>
      <c r="HIT70" s="7"/>
      <c r="HIU70" s="7"/>
      <c r="HIV70" s="7"/>
      <c r="HIW70" s="7"/>
      <c r="HIX70" s="7"/>
      <c r="HIY70" s="7"/>
      <c r="HIZ70" s="7"/>
      <c r="HJA70" s="7"/>
      <c r="HJB70" s="7"/>
      <c r="HJC70" s="7"/>
      <c r="HJD70" s="7"/>
      <c r="HJE70" s="7"/>
      <c r="HJF70" s="7"/>
      <c r="HJG70" s="7"/>
      <c r="HJH70" s="7"/>
      <c r="HJI70" s="7"/>
      <c r="HJJ70" s="7"/>
      <c r="HJK70" s="7"/>
      <c r="HJL70" s="7"/>
      <c r="HJM70" s="7"/>
      <c r="HJN70" s="7"/>
      <c r="HJO70" s="7"/>
      <c r="HJP70" s="7"/>
      <c r="HJQ70" s="7"/>
      <c r="HJR70" s="7"/>
      <c r="HJS70" s="7"/>
      <c r="HJT70" s="7"/>
      <c r="HJU70" s="7"/>
      <c r="HJV70" s="7"/>
      <c r="HJW70" s="7"/>
      <c r="HJX70" s="7"/>
      <c r="HJY70" s="7"/>
      <c r="HJZ70" s="7"/>
      <c r="HKA70" s="7"/>
      <c r="HKB70" s="7"/>
      <c r="HKC70" s="7"/>
      <c r="HKD70" s="7"/>
      <c r="HKE70" s="7"/>
      <c r="HKF70" s="7"/>
      <c r="HKG70" s="7"/>
      <c r="HKH70" s="7"/>
      <c r="HKI70" s="7"/>
      <c r="HKJ70" s="7"/>
      <c r="HKK70" s="7"/>
      <c r="HKL70" s="7"/>
      <c r="HKM70" s="7"/>
      <c r="HKN70" s="7"/>
      <c r="HKO70" s="7"/>
      <c r="HKP70" s="7"/>
      <c r="HKQ70" s="7"/>
      <c r="HKR70" s="7"/>
      <c r="HKS70" s="7"/>
      <c r="HKT70" s="7"/>
      <c r="HKU70" s="7"/>
      <c r="HKV70" s="7"/>
      <c r="HKW70" s="7"/>
      <c r="HKX70" s="7"/>
      <c r="HKY70" s="7"/>
      <c r="HKZ70" s="7"/>
      <c r="HLA70" s="7"/>
      <c r="HLB70" s="7"/>
      <c r="HLC70" s="7"/>
      <c r="HLD70" s="7"/>
      <c r="HLE70" s="7"/>
      <c r="HLF70" s="7"/>
      <c r="HLG70" s="7"/>
      <c r="HLH70" s="7"/>
      <c r="HLI70" s="7"/>
      <c r="HLJ70" s="7"/>
      <c r="HLK70" s="7"/>
      <c r="HLL70" s="7"/>
      <c r="HLM70" s="7"/>
      <c r="HLN70" s="7"/>
      <c r="HLO70" s="7"/>
      <c r="HLP70" s="7"/>
      <c r="HLQ70" s="7"/>
      <c r="HLR70" s="7"/>
      <c r="HLS70" s="7"/>
      <c r="HLT70" s="7"/>
      <c r="HLU70" s="7"/>
      <c r="HLV70" s="7"/>
      <c r="HLW70" s="7"/>
      <c r="HLX70" s="7"/>
      <c r="HLY70" s="7"/>
      <c r="HLZ70" s="7"/>
      <c r="HMA70" s="7"/>
      <c r="HMB70" s="7"/>
      <c r="HMC70" s="7"/>
      <c r="HMD70" s="7"/>
      <c r="HME70" s="7"/>
      <c r="HMF70" s="7"/>
      <c r="HMG70" s="7"/>
      <c r="HMH70" s="7"/>
      <c r="HMI70" s="7"/>
      <c r="HMJ70" s="7"/>
      <c r="HMK70" s="7"/>
      <c r="HML70" s="7"/>
      <c r="HMM70" s="7"/>
      <c r="HMN70" s="7"/>
      <c r="HMO70" s="7"/>
      <c r="HMP70" s="7"/>
      <c r="HMQ70" s="7"/>
      <c r="HMR70" s="7"/>
      <c r="HMS70" s="7"/>
      <c r="HMT70" s="7"/>
      <c r="HMU70" s="7"/>
      <c r="HMV70" s="7"/>
      <c r="HMW70" s="7"/>
      <c r="HMX70" s="7"/>
      <c r="HMY70" s="7"/>
      <c r="HMZ70" s="7"/>
      <c r="HNA70" s="7"/>
      <c r="HNB70" s="7"/>
      <c r="HNC70" s="7"/>
      <c r="HND70" s="7"/>
      <c r="HNE70" s="7"/>
      <c r="HNF70" s="7"/>
      <c r="HNG70" s="7"/>
      <c r="HNH70" s="7"/>
      <c r="HNI70" s="7"/>
      <c r="HNJ70" s="7"/>
      <c r="HNK70" s="7"/>
      <c r="HNL70" s="7"/>
      <c r="HNM70" s="7"/>
      <c r="HNN70" s="7"/>
      <c r="HNO70" s="7"/>
      <c r="HNP70" s="7"/>
      <c r="HNQ70" s="7"/>
      <c r="HNR70" s="7"/>
      <c r="HNS70" s="7"/>
      <c r="HNT70" s="7"/>
      <c r="HNU70" s="7"/>
      <c r="HNV70" s="7"/>
      <c r="HNW70" s="7"/>
      <c r="HNX70" s="7"/>
      <c r="HNY70" s="7"/>
      <c r="HNZ70" s="7"/>
      <c r="HOA70" s="7"/>
      <c r="HOB70" s="7"/>
      <c r="HOC70" s="7"/>
      <c r="HOD70" s="7"/>
      <c r="HOE70" s="7"/>
      <c r="HOF70" s="7"/>
      <c r="HOG70" s="7"/>
      <c r="HOH70" s="7"/>
      <c r="HOI70" s="7"/>
      <c r="HOJ70" s="7"/>
      <c r="HOK70" s="7"/>
      <c r="HOL70" s="7"/>
      <c r="HOM70" s="7"/>
      <c r="HON70" s="7"/>
      <c r="HOO70" s="7"/>
      <c r="HOP70" s="7"/>
      <c r="HOQ70" s="7"/>
      <c r="HOR70" s="7"/>
      <c r="HOS70" s="7"/>
      <c r="HOT70" s="7"/>
      <c r="HOU70" s="7"/>
      <c r="HOV70" s="7"/>
      <c r="HOW70" s="7"/>
      <c r="HOX70" s="7"/>
      <c r="HOY70" s="7"/>
      <c r="HOZ70" s="7"/>
      <c r="HPA70" s="7"/>
      <c r="HPB70" s="7"/>
      <c r="HPC70" s="7"/>
      <c r="HPD70" s="7"/>
      <c r="HPE70" s="7"/>
      <c r="HPF70" s="7"/>
      <c r="HPG70" s="7"/>
      <c r="HPH70" s="7"/>
      <c r="HPI70" s="7"/>
      <c r="HPJ70" s="7"/>
      <c r="HPK70" s="7"/>
      <c r="HPL70" s="7"/>
      <c r="HPM70" s="7"/>
      <c r="HPN70" s="7"/>
      <c r="HPO70" s="7"/>
      <c r="HPP70" s="7"/>
      <c r="HPQ70" s="7"/>
      <c r="HPR70" s="7"/>
      <c r="HPS70" s="7"/>
      <c r="HPT70" s="7"/>
      <c r="HPU70" s="7"/>
      <c r="HPV70" s="7"/>
      <c r="HPW70" s="7"/>
      <c r="HPX70" s="7"/>
      <c r="HPY70" s="7"/>
      <c r="HPZ70" s="7"/>
      <c r="HQA70" s="7"/>
      <c r="HQB70" s="7"/>
      <c r="HQC70" s="7"/>
      <c r="HQD70" s="7"/>
      <c r="HQE70" s="7"/>
      <c r="HQF70" s="7"/>
      <c r="HQG70" s="7"/>
      <c r="HQH70" s="7"/>
      <c r="HQI70" s="7"/>
      <c r="HQJ70" s="7"/>
      <c r="HQK70" s="7"/>
      <c r="HQL70" s="7"/>
      <c r="HQM70" s="7"/>
      <c r="HQN70" s="7"/>
      <c r="HQO70" s="7"/>
      <c r="HQP70" s="7"/>
      <c r="HQQ70" s="7"/>
      <c r="HQR70" s="7"/>
      <c r="HQS70" s="7"/>
      <c r="HQT70" s="7"/>
      <c r="HQU70" s="7"/>
      <c r="HQV70" s="7"/>
      <c r="HQW70" s="7"/>
      <c r="HQX70" s="7"/>
      <c r="HQY70" s="7"/>
      <c r="HQZ70" s="7"/>
      <c r="HRA70" s="7"/>
      <c r="HRB70" s="7"/>
      <c r="HRC70" s="7"/>
      <c r="HRD70" s="7"/>
      <c r="HRE70" s="7"/>
      <c r="HRF70" s="7"/>
      <c r="HRG70" s="7"/>
      <c r="HRH70" s="7"/>
      <c r="HRI70" s="7"/>
      <c r="HRJ70" s="7"/>
      <c r="HRK70" s="7"/>
      <c r="HRL70" s="7"/>
      <c r="HRM70" s="7"/>
      <c r="HRN70" s="7"/>
      <c r="HRO70" s="7"/>
      <c r="HRP70" s="7"/>
      <c r="HRQ70" s="7"/>
      <c r="HRR70" s="7"/>
      <c r="HRS70" s="7"/>
      <c r="HRT70" s="7"/>
      <c r="HRU70" s="7"/>
      <c r="HRV70" s="7"/>
      <c r="HRW70" s="7"/>
      <c r="HRX70" s="7"/>
      <c r="HRY70" s="7"/>
      <c r="HRZ70" s="7"/>
      <c r="HSA70" s="7"/>
      <c r="HSB70" s="7"/>
      <c r="HSC70" s="7"/>
      <c r="HSD70" s="7"/>
      <c r="HSE70" s="7"/>
      <c r="HSF70" s="7"/>
      <c r="HSG70" s="7"/>
      <c r="HSH70" s="7"/>
      <c r="HSI70" s="7"/>
      <c r="HSJ70" s="7"/>
      <c r="HSK70" s="7"/>
      <c r="HSL70" s="7"/>
      <c r="HSM70" s="7"/>
      <c r="HSN70" s="7"/>
      <c r="HSO70" s="7"/>
      <c r="HSP70" s="7"/>
      <c r="HSQ70" s="7"/>
      <c r="HSR70" s="7"/>
      <c r="HSS70" s="7"/>
      <c r="HST70" s="7"/>
      <c r="HSU70" s="7"/>
      <c r="HSV70" s="7"/>
      <c r="HSW70" s="7"/>
      <c r="HSX70" s="7"/>
      <c r="HSY70" s="7"/>
      <c r="HSZ70" s="7"/>
      <c r="HTA70" s="7"/>
      <c r="HTB70" s="7"/>
      <c r="HTC70" s="7"/>
      <c r="HTD70" s="7"/>
      <c r="HTE70" s="7"/>
      <c r="HTF70" s="7"/>
      <c r="HTG70" s="7"/>
      <c r="HTH70" s="7"/>
      <c r="HTI70" s="7"/>
      <c r="HTJ70" s="7"/>
      <c r="HTK70" s="7"/>
      <c r="HTL70" s="7"/>
      <c r="HTM70" s="7"/>
      <c r="HTN70" s="7"/>
      <c r="HTO70" s="7"/>
      <c r="HTP70" s="7"/>
      <c r="HTQ70" s="7"/>
      <c r="HTR70" s="7"/>
      <c r="HTS70" s="7"/>
      <c r="HTT70" s="7"/>
      <c r="HTU70" s="7"/>
      <c r="HTV70" s="7"/>
      <c r="HTW70" s="7"/>
      <c r="HTX70" s="7"/>
      <c r="HTY70" s="7"/>
      <c r="HTZ70" s="7"/>
      <c r="HUA70" s="7"/>
      <c r="HUB70" s="7"/>
      <c r="HUC70" s="7"/>
      <c r="HUD70" s="7"/>
      <c r="HUE70" s="7"/>
      <c r="HUF70" s="7"/>
      <c r="HUG70" s="7"/>
      <c r="HUH70" s="7"/>
      <c r="HUI70" s="7"/>
      <c r="HUJ70" s="7"/>
      <c r="HUK70" s="7"/>
      <c r="HUL70" s="7"/>
      <c r="HUM70" s="7"/>
      <c r="HUN70" s="7"/>
      <c r="HUO70" s="7"/>
      <c r="HUP70" s="7"/>
      <c r="HUQ70" s="7"/>
      <c r="HUR70" s="7"/>
      <c r="HUS70" s="7"/>
      <c r="HUT70" s="7"/>
      <c r="HUU70" s="7"/>
      <c r="HUV70" s="7"/>
      <c r="HUW70" s="7"/>
      <c r="HUX70" s="7"/>
      <c r="HUY70" s="7"/>
      <c r="HUZ70" s="7"/>
      <c r="HVA70" s="7"/>
      <c r="HVB70" s="7"/>
      <c r="HVC70" s="7"/>
      <c r="HVD70" s="7"/>
      <c r="HVE70" s="7"/>
      <c r="HVF70" s="7"/>
      <c r="HVG70" s="7"/>
      <c r="HVH70" s="7"/>
      <c r="HVI70" s="7"/>
      <c r="HVJ70" s="7"/>
      <c r="HVK70" s="7"/>
      <c r="HVL70" s="7"/>
      <c r="HVM70" s="7"/>
      <c r="HVN70" s="7"/>
      <c r="HVO70" s="7"/>
      <c r="HVP70" s="7"/>
      <c r="HVQ70" s="7"/>
      <c r="HVR70" s="7"/>
      <c r="HVS70" s="7"/>
      <c r="HVT70" s="7"/>
      <c r="HVU70" s="7"/>
      <c r="HVV70" s="7"/>
      <c r="HVW70" s="7"/>
      <c r="HVX70" s="7"/>
      <c r="HVY70" s="7"/>
      <c r="HVZ70" s="7"/>
      <c r="HWA70" s="7"/>
      <c r="HWB70" s="7"/>
      <c r="HWC70" s="7"/>
      <c r="HWD70" s="7"/>
      <c r="HWE70" s="7"/>
      <c r="HWF70" s="7"/>
      <c r="HWG70" s="7"/>
      <c r="HWH70" s="7"/>
      <c r="HWI70" s="7"/>
      <c r="HWJ70" s="7"/>
      <c r="HWK70" s="7"/>
      <c r="HWL70" s="7"/>
      <c r="HWM70" s="7"/>
      <c r="HWN70" s="7"/>
      <c r="HWO70" s="7"/>
      <c r="HWP70" s="7"/>
      <c r="HWQ70" s="7"/>
      <c r="HWR70" s="7"/>
      <c r="HWS70" s="7"/>
      <c r="HWT70" s="7"/>
      <c r="HWU70" s="7"/>
      <c r="HWV70" s="7"/>
      <c r="HWW70" s="7"/>
      <c r="HWX70" s="7"/>
      <c r="HWY70" s="7"/>
      <c r="HWZ70" s="7"/>
      <c r="HXA70" s="7"/>
      <c r="HXB70" s="7"/>
      <c r="HXC70" s="7"/>
      <c r="HXD70" s="7"/>
      <c r="HXE70" s="7"/>
      <c r="HXF70" s="7"/>
      <c r="HXG70" s="7"/>
      <c r="HXH70" s="7"/>
      <c r="HXI70" s="7"/>
      <c r="HXJ70" s="7"/>
      <c r="HXK70" s="7"/>
      <c r="HXL70" s="7"/>
      <c r="HXM70" s="7"/>
      <c r="HXN70" s="7"/>
      <c r="HXO70" s="7"/>
      <c r="HXP70" s="7"/>
      <c r="HXQ70" s="7"/>
      <c r="HXR70" s="7"/>
      <c r="HXS70" s="7"/>
      <c r="HXT70" s="7"/>
      <c r="HXU70" s="7"/>
      <c r="HXV70" s="7"/>
      <c r="HXW70" s="7"/>
      <c r="HXX70" s="7"/>
      <c r="HXY70" s="7"/>
      <c r="HXZ70" s="7"/>
      <c r="HYA70" s="7"/>
      <c r="HYB70" s="7"/>
      <c r="HYC70" s="7"/>
      <c r="HYD70" s="7"/>
      <c r="HYE70" s="7"/>
      <c r="HYF70" s="7"/>
      <c r="HYG70" s="7"/>
      <c r="HYH70" s="7"/>
      <c r="HYI70" s="7"/>
      <c r="HYJ70" s="7"/>
      <c r="HYK70" s="7"/>
      <c r="HYL70" s="7"/>
      <c r="HYM70" s="7"/>
      <c r="HYN70" s="7"/>
      <c r="HYO70" s="7"/>
      <c r="HYP70" s="7"/>
      <c r="HYQ70" s="7"/>
      <c r="HYR70" s="7"/>
      <c r="HYS70" s="7"/>
      <c r="HYT70" s="7"/>
      <c r="HYU70" s="7"/>
      <c r="HYV70" s="7"/>
      <c r="HYW70" s="7"/>
      <c r="HYX70" s="7"/>
      <c r="HYY70" s="7"/>
      <c r="HYZ70" s="7"/>
      <c r="HZA70" s="7"/>
      <c r="HZB70" s="7"/>
      <c r="HZC70" s="7"/>
      <c r="HZD70" s="7"/>
      <c r="HZE70" s="7"/>
      <c r="HZF70" s="7"/>
      <c r="HZG70" s="7"/>
      <c r="HZH70" s="7"/>
      <c r="HZI70" s="7"/>
      <c r="HZJ70" s="7"/>
      <c r="HZK70" s="7"/>
      <c r="HZL70" s="7"/>
      <c r="HZM70" s="7"/>
      <c r="HZN70" s="7"/>
      <c r="HZO70" s="7"/>
      <c r="HZP70" s="7"/>
      <c r="HZQ70" s="7"/>
      <c r="HZR70" s="7"/>
      <c r="HZS70" s="7"/>
      <c r="HZT70" s="7"/>
      <c r="HZU70" s="7"/>
      <c r="HZV70" s="7"/>
      <c r="HZW70" s="7"/>
      <c r="HZX70" s="7"/>
      <c r="HZY70" s="7"/>
      <c r="HZZ70" s="7"/>
      <c r="IAA70" s="7"/>
      <c r="IAB70" s="7"/>
      <c r="IAC70" s="7"/>
      <c r="IAD70" s="7"/>
      <c r="IAE70" s="7"/>
      <c r="IAF70" s="7"/>
      <c r="IAG70" s="7"/>
      <c r="IAH70" s="7"/>
      <c r="IAI70" s="7"/>
      <c r="IAJ70" s="7"/>
      <c r="IAK70" s="7"/>
      <c r="IAL70" s="7"/>
      <c r="IAM70" s="7"/>
      <c r="IAN70" s="7"/>
      <c r="IAO70" s="7"/>
      <c r="IAP70" s="7"/>
      <c r="IAQ70" s="7"/>
      <c r="IAR70" s="7"/>
      <c r="IAS70" s="7"/>
      <c r="IAT70" s="7"/>
      <c r="IAU70" s="7"/>
      <c r="IAV70" s="7"/>
      <c r="IAW70" s="7"/>
      <c r="IAX70" s="7"/>
      <c r="IAY70" s="7"/>
      <c r="IAZ70" s="7"/>
      <c r="IBA70" s="7"/>
      <c r="IBB70" s="7"/>
      <c r="IBC70" s="7"/>
      <c r="IBD70" s="7"/>
      <c r="IBE70" s="7"/>
      <c r="IBF70" s="7"/>
      <c r="IBG70" s="7"/>
      <c r="IBH70" s="7"/>
      <c r="IBI70" s="7"/>
      <c r="IBJ70" s="7"/>
      <c r="IBK70" s="7"/>
      <c r="IBL70" s="7"/>
      <c r="IBM70" s="7"/>
      <c r="IBN70" s="7"/>
      <c r="IBO70" s="7"/>
      <c r="IBP70" s="7"/>
      <c r="IBQ70" s="7"/>
      <c r="IBR70" s="7"/>
      <c r="IBS70" s="7"/>
      <c r="IBT70" s="7"/>
      <c r="IBU70" s="7"/>
      <c r="IBV70" s="7"/>
      <c r="IBW70" s="7"/>
      <c r="IBX70" s="7"/>
      <c r="IBY70" s="7"/>
      <c r="IBZ70" s="7"/>
      <c r="ICA70" s="7"/>
      <c r="ICB70" s="7"/>
      <c r="ICC70" s="7"/>
      <c r="ICD70" s="7"/>
      <c r="ICE70" s="7"/>
      <c r="ICF70" s="7"/>
      <c r="ICG70" s="7"/>
      <c r="ICH70" s="7"/>
      <c r="ICI70" s="7"/>
      <c r="ICJ70" s="7"/>
      <c r="ICK70" s="7"/>
      <c r="ICL70" s="7"/>
      <c r="ICM70" s="7"/>
      <c r="ICN70" s="7"/>
      <c r="ICO70" s="7"/>
      <c r="ICP70" s="7"/>
      <c r="ICQ70" s="7"/>
      <c r="ICR70" s="7"/>
      <c r="ICS70" s="7"/>
      <c r="ICT70" s="7"/>
      <c r="ICU70" s="7"/>
      <c r="ICV70" s="7"/>
      <c r="ICW70" s="7"/>
      <c r="ICX70" s="7"/>
      <c r="ICY70" s="7"/>
      <c r="ICZ70" s="7"/>
      <c r="IDA70" s="7"/>
      <c r="IDB70" s="7"/>
      <c r="IDC70" s="7"/>
      <c r="IDD70" s="7"/>
      <c r="IDE70" s="7"/>
      <c r="IDF70" s="7"/>
      <c r="IDG70" s="7"/>
      <c r="IDH70" s="7"/>
      <c r="IDI70" s="7"/>
      <c r="IDJ70" s="7"/>
      <c r="IDK70" s="7"/>
      <c r="IDL70" s="7"/>
      <c r="IDM70" s="7"/>
      <c r="IDN70" s="7"/>
      <c r="IDO70" s="7"/>
      <c r="IDP70" s="7"/>
      <c r="IDQ70" s="7"/>
      <c r="IDR70" s="7"/>
      <c r="IDS70" s="7"/>
      <c r="IDT70" s="7"/>
      <c r="IDU70" s="7"/>
      <c r="IDV70" s="7"/>
      <c r="IDW70" s="7"/>
      <c r="IDX70" s="7"/>
      <c r="IDY70" s="7"/>
      <c r="IDZ70" s="7"/>
      <c r="IEA70" s="7"/>
      <c r="IEB70" s="7"/>
      <c r="IEC70" s="7"/>
      <c r="IED70" s="7"/>
      <c r="IEE70" s="7"/>
      <c r="IEF70" s="7"/>
      <c r="IEG70" s="7"/>
      <c r="IEH70" s="7"/>
      <c r="IEI70" s="7"/>
      <c r="IEJ70" s="7"/>
      <c r="IEK70" s="7"/>
      <c r="IEL70" s="7"/>
      <c r="IEM70" s="7"/>
      <c r="IEN70" s="7"/>
      <c r="IEO70" s="7"/>
      <c r="IEP70" s="7"/>
      <c r="IEQ70" s="7"/>
      <c r="IER70" s="7"/>
      <c r="IES70" s="7"/>
      <c r="IET70" s="7"/>
      <c r="IEU70" s="7"/>
      <c r="IEV70" s="7"/>
      <c r="IEW70" s="7"/>
      <c r="IEX70" s="7"/>
      <c r="IEY70" s="7"/>
      <c r="IEZ70" s="7"/>
      <c r="IFA70" s="7"/>
      <c r="IFB70" s="7"/>
      <c r="IFC70" s="7"/>
      <c r="IFD70" s="7"/>
      <c r="IFE70" s="7"/>
      <c r="IFF70" s="7"/>
      <c r="IFG70" s="7"/>
      <c r="IFH70" s="7"/>
      <c r="IFI70" s="7"/>
      <c r="IFJ70" s="7"/>
      <c r="IFK70" s="7"/>
      <c r="IFL70" s="7"/>
      <c r="IFM70" s="7"/>
      <c r="IFN70" s="7"/>
      <c r="IFO70" s="7"/>
      <c r="IFP70" s="7"/>
      <c r="IFQ70" s="7"/>
      <c r="IFR70" s="7"/>
      <c r="IFS70" s="7"/>
      <c r="IFT70" s="7"/>
      <c r="IFU70" s="7"/>
      <c r="IFV70" s="7"/>
      <c r="IFW70" s="7"/>
      <c r="IFX70" s="7"/>
      <c r="IFY70" s="7"/>
      <c r="IFZ70" s="7"/>
      <c r="IGA70" s="7"/>
      <c r="IGB70" s="7"/>
      <c r="IGC70" s="7"/>
      <c r="IGD70" s="7"/>
      <c r="IGE70" s="7"/>
      <c r="IGF70" s="7"/>
      <c r="IGG70" s="7"/>
      <c r="IGH70" s="7"/>
      <c r="IGI70" s="7"/>
      <c r="IGJ70" s="7"/>
      <c r="IGK70" s="7"/>
      <c r="IGL70" s="7"/>
      <c r="IGM70" s="7"/>
      <c r="IGN70" s="7"/>
      <c r="IGO70" s="7"/>
      <c r="IGP70" s="7"/>
      <c r="IGQ70" s="7"/>
      <c r="IGR70" s="7"/>
      <c r="IGS70" s="7"/>
      <c r="IGT70" s="7"/>
      <c r="IGU70" s="7"/>
      <c r="IGV70" s="7"/>
      <c r="IGW70" s="7"/>
      <c r="IGX70" s="7"/>
      <c r="IGY70" s="7"/>
      <c r="IGZ70" s="7"/>
      <c r="IHA70" s="7"/>
      <c r="IHB70" s="7"/>
      <c r="IHC70" s="7"/>
      <c r="IHD70" s="7"/>
      <c r="IHE70" s="7"/>
      <c r="IHF70" s="7"/>
      <c r="IHG70" s="7"/>
      <c r="IHH70" s="7"/>
      <c r="IHI70" s="7"/>
      <c r="IHJ70" s="7"/>
      <c r="IHK70" s="7"/>
      <c r="IHL70" s="7"/>
      <c r="IHM70" s="7"/>
      <c r="IHN70" s="7"/>
      <c r="IHO70" s="7"/>
      <c r="IHP70" s="7"/>
      <c r="IHQ70" s="7"/>
      <c r="IHR70" s="7"/>
      <c r="IHS70" s="7"/>
      <c r="IHT70" s="7"/>
      <c r="IHU70" s="7"/>
      <c r="IHV70" s="7"/>
      <c r="IHW70" s="7"/>
      <c r="IHX70" s="7"/>
      <c r="IHY70" s="7"/>
      <c r="IHZ70" s="7"/>
      <c r="IIA70" s="7"/>
      <c r="IIB70" s="7"/>
      <c r="IIC70" s="7"/>
      <c r="IID70" s="7"/>
      <c r="IIE70" s="7"/>
      <c r="IIF70" s="7"/>
      <c r="IIG70" s="7"/>
      <c r="IIH70" s="7"/>
      <c r="III70" s="7"/>
      <c r="IIJ70" s="7"/>
      <c r="IIK70" s="7"/>
      <c r="IIL70" s="7"/>
      <c r="IIM70" s="7"/>
      <c r="IIN70" s="7"/>
      <c r="IIO70" s="7"/>
      <c r="IIP70" s="7"/>
      <c r="IIQ70" s="7"/>
      <c r="IIR70" s="7"/>
      <c r="IIS70" s="7"/>
      <c r="IIT70" s="7"/>
      <c r="IIU70" s="7"/>
      <c r="IIV70" s="7"/>
      <c r="IIW70" s="7"/>
      <c r="IIX70" s="7"/>
      <c r="IIY70" s="7"/>
      <c r="IIZ70" s="7"/>
      <c r="IJA70" s="7"/>
      <c r="IJB70" s="7"/>
      <c r="IJC70" s="7"/>
      <c r="IJD70" s="7"/>
      <c r="IJE70" s="7"/>
      <c r="IJF70" s="7"/>
      <c r="IJG70" s="7"/>
      <c r="IJH70" s="7"/>
      <c r="IJI70" s="7"/>
      <c r="IJJ70" s="7"/>
      <c r="IJK70" s="7"/>
      <c r="IJL70" s="7"/>
      <c r="IJM70" s="7"/>
      <c r="IJN70" s="7"/>
      <c r="IJO70" s="7"/>
      <c r="IJP70" s="7"/>
      <c r="IJQ70" s="7"/>
      <c r="IJR70" s="7"/>
      <c r="IJS70" s="7"/>
      <c r="IJT70" s="7"/>
      <c r="IJU70" s="7"/>
      <c r="IJV70" s="7"/>
      <c r="IJW70" s="7"/>
      <c r="IJX70" s="7"/>
      <c r="IJY70" s="7"/>
      <c r="IJZ70" s="7"/>
      <c r="IKA70" s="7"/>
      <c r="IKB70" s="7"/>
      <c r="IKC70" s="7"/>
      <c r="IKD70" s="7"/>
      <c r="IKE70" s="7"/>
      <c r="IKF70" s="7"/>
      <c r="IKG70" s="7"/>
      <c r="IKH70" s="7"/>
      <c r="IKI70" s="7"/>
      <c r="IKJ70" s="7"/>
      <c r="IKK70" s="7"/>
      <c r="IKL70" s="7"/>
      <c r="IKM70" s="7"/>
      <c r="IKN70" s="7"/>
      <c r="IKO70" s="7"/>
      <c r="IKP70" s="7"/>
      <c r="IKQ70" s="7"/>
      <c r="IKR70" s="7"/>
      <c r="IKS70" s="7"/>
      <c r="IKT70" s="7"/>
      <c r="IKU70" s="7"/>
      <c r="IKV70" s="7"/>
      <c r="IKW70" s="7"/>
      <c r="IKX70" s="7"/>
      <c r="IKY70" s="7"/>
      <c r="IKZ70" s="7"/>
      <c r="ILA70" s="7"/>
      <c r="ILB70" s="7"/>
      <c r="ILC70" s="7"/>
      <c r="ILD70" s="7"/>
      <c r="ILE70" s="7"/>
      <c r="ILF70" s="7"/>
      <c r="ILG70" s="7"/>
      <c r="ILH70" s="7"/>
      <c r="ILI70" s="7"/>
      <c r="ILJ70" s="7"/>
      <c r="ILK70" s="7"/>
      <c r="ILL70" s="7"/>
      <c r="ILM70" s="7"/>
      <c r="ILN70" s="7"/>
      <c r="ILO70" s="7"/>
      <c r="ILP70" s="7"/>
      <c r="ILQ70" s="7"/>
      <c r="ILR70" s="7"/>
      <c r="ILS70" s="7"/>
      <c r="ILT70" s="7"/>
      <c r="ILU70" s="7"/>
      <c r="ILV70" s="7"/>
      <c r="ILW70" s="7"/>
      <c r="ILX70" s="7"/>
      <c r="ILY70" s="7"/>
      <c r="ILZ70" s="7"/>
      <c r="IMA70" s="7"/>
      <c r="IMB70" s="7"/>
      <c r="IMC70" s="7"/>
      <c r="IMD70" s="7"/>
      <c r="IME70" s="7"/>
      <c r="IMF70" s="7"/>
      <c r="IMG70" s="7"/>
      <c r="IMH70" s="7"/>
      <c r="IMI70" s="7"/>
      <c r="IMJ70" s="7"/>
      <c r="IMK70" s="7"/>
      <c r="IML70" s="7"/>
      <c r="IMM70" s="7"/>
      <c r="IMN70" s="7"/>
      <c r="IMO70" s="7"/>
      <c r="IMP70" s="7"/>
      <c r="IMQ70" s="7"/>
      <c r="IMR70" s="7"/>
      <c r="IMS70" s="7"/>
      <c r="IMT70" s="7"/>
      <c r="IMU70" s="7"/>
      <c r="IMV70" s="7"/>
      <c r="IMW70" s="7"/>
      <c r="IMX70" s="7"/>
      <c r="IMY70" s="7"/>
      <c r="IMZ70" s="7"/>
      <c r="INA70" s="7"/>
      <c r="INB70" s="7"/>
      <c r="INC70" s="7"/>
      <c r="IND70" s="7"/>
      <c r="INE70" s="7"/>
      <c r="INF70" s="7"/>
      <c r="ING70" s="7"/>
      <c r="INH70" s="7"/>
      <c r="INI70" s="7"/>
      <c r="INJ70" s="7"/>
      <c r="INK70" s="7"/>
      <c r="INL70" s="7"/>
      <c r="INM70" s="7"/>
      <c r="INN70" s="7"/>
      <c r="INO70" s="7"/>
      <c r="INP70" s="7"/>
      <c r="INQ70" s="7"/>
      <c r="INR70" s="7"/>
      <c r="INS70" s="7"/>
      <c r="INT70" s="7"/>
      <c r="INU70" s="7"/>
      <c r="INV70" s="7"/>
      <c r="INW70" s="7"/>
      <c r="INX70" s="7"/>
      <c r="INY70" s="7"/>
      <c r="INZ70" s="7"/>
      <c r="IOA70" s="7"/>
      <c r="IOB70" s="7"/>
      <c r="IOC70" s="7"/>
      <c r="IOD70" s="7"/>
      <c r="IOE70" s="7"/>
      <c r="IOF70" s="7"/>
      <c r="IOG70" s="7"/>
      <c r="IOH70" s="7"/>
      <c r="IOI70" s="7"/>
      <c r="IOJ70" s="7"/>
      <c r="IOK70" s="7"/>
      <c r="IOL70" s="7"/>
      <c r="IOM70" s="7"/>
      <c r="ION70" s="7"/>
      <c r="IOO70" s="7"/>
      <c r="IOP70" s="7"/>
      <c r="IOQ70" s="7"/>
      <c r="IOR70" s="7"/>
      <c r="IOS70" s="7"/>
      <c r="IOT70" s="7"/>
      <c r="IOU70" s="7"/>
      <c r="IOV70" s="7"/>
      <c r="IOW70" s="7"/>
      <c r="IOX70" s="7"/>
      <c r="IOY70" s="7"/>
      <c r="IOZ70" s="7"/>
      <c r="IPA70" s="7"/>
      <c r="IPB70" s="7"/>
      <c r="IPC70" s="7"/>
      <c r="IPD70" s="7"/>
      <c r="IPE70" s="7"/>
      <c r="IPF70" s="7"/>
      <c r="IPG70" s="7"/>
      <c r="IPH70" s="7"/>
      <c r="IPI70" s="7"/>
      <c r="IPJ70" s="7"/>
      <c r="IPK70" s="7"/>
      <c r="IPL70" s="7"/>
      <c r="IPM70" s="7"/>
      <c r="IPN70" s="7"/>
      <c r="IPO70" s="7"/>
      <c r="IPP70" s="7"/>
      <c r="IPQ70" s="7"/>
      <c r="IPR70" s="7"/>
      <c r="IPS70" s="7"/>
      <c r="IPT70" s="7"/>
      <c r="IPU70" s="7"/>
      <c r="IPV70" s="7"/>
      <c r="IPW70" s="7"/>
      <c r="IPX70" s="7"/>
      <c r="IPY70" s="7"/>
      <c r="IPZ70" s="7"/>
      <c r="IQA70" s="7"/>
      <c r="IQB70" s="7"/>
      <c r="IQC70" s="7"/>
      <c r="IQD70" s="7"/>
      <c r="IQE70" s="7"/>
      <c r="IQF70" s="7"/>
      <c r="IQG70" s="7"/>
      <c r="IQH70" s="7"/>
      <c r="IQI70" s="7"/>
      <c r="IQJ70" s="7"/>
      <c r="IQK70" s="7"/>
      <c r="IQL70" s="7"/>
      <c r="IQM70" s="7"/>
      <c r="IQN70" s="7"/>
      <c r="IQO70" s="7"/>
      <c r="IQP70" s="7"/>
      <c r="IQQ70" s="7"/>
      <c r="IQR70" s="7"/>
      <c r="IQS70" s="7"/>
      <c r="IQT70" s="7"/>
      <c r="IQU70" s="7"/>
      <c r="IQV70" s="7"/>
      <c r="IQW70" s="7"/>
      <c r="IQX70" s="7"/>
      <c r="IQY70" s="7"/>
      <c r="IQZ70" s="7"/>
      <c r="IRA70" s="7"/>
      <c r="IRB70" s="7"/>
      <c r="IRC70" s="7"/>
      <c r="IRD70" s="7"/>
      <c r="IRE70" s="7"/>
      <c r="IRF70" s="7"/>
      <c r="IRG70" s="7"/>
      <c r="IRH70" s="7"/>
      <c r="IRI70" s="7"/>
      <c r="IRJ70" s="7"/>
      <c r="IRK70" s="7"/>
      <c r="IRL70" s="7"/>
      <c r="IRM70" s="7"/>
      <c r="IRN70" s="7"/>
      <c r="IRO70" s="7"/>
      <c r="IRP70" s="7"/>
      <c r="IRQ70" s="7"/>
      <c r="IRR70" s="7"/>
      <c r="IRS70" s="7"/>
      <c r="IRT70" s="7"/>
      <c r="IRU70" s="7"/>
      <c r="IRV70" s="7"/>
      <c r="IRW70" s="7"/>
      <c r="IRX70" s="7"/>
      <c r="IRY70" s="7"/>
      <c r="IRZ70" s="7"/>
      <c r="ISA70" s="7"/>
      <c r="ISB70" s="7"/>
      <c r="ISC70" s="7"/>
      <c r="ISD70" s="7"/>
      <c r="ISE70" s="7"/>
      <c r="ISF70" s="7"/>
      <c r="ISG70" s="7"/>
      <c r="ISH70" s="7"/>
      <c r="ISI70" s="7"/>
      <c r="ISJ70" s="7"/>
      <c r="ISK70" s="7"/>
      <c r="ISL70" s="7"/>
      <c r="ISM70" s="7"/>
      <c r="ISN70" s="7"/>
      <c r="ISO70" s="7"/>
      <c r="ISP70" s="7"/>
      <c r="ISQ70" s="7"/>
      <c r="ISR70" s="7"/>
      <c r="ISS70" s="7"/>
      <c r="IST70" s="7"/>
      <c r="ISU70" s="7"/>
      <c r="ISV70" s="7"/>
      <c r="ISW70" s="7"/>
      <c r="ISX70" s="7"/>
      <c r="ISY70" s="7"/>
      <c r="ISZ70" s="7"/>
      <c r="ITA70" s="7"/>
      <c r="ITB70" s="7"/>
      <c r="ITC70" s="7"/>
      <c r="ITD70" s="7"/>
      <c r="ITE70" s="7"/>
      <c r="ITF70" s="7"/>
      <c r="ITG70" s="7"/>
      <c r="ITH70" s="7"/>
      <c r="ITI70" s="7"/>
      <c r="ITJ70" s="7"/>
      <c r="ITK70" s="7"/>
      <c r="ITL70" s="7"/>
      <c r="ITM70" s="7"/>
      <c r="ITN70" s="7"/>
      <c r="ITO70" s="7"/>
      <c r="ITP70" s="7"/>
      <c r="ITQ70" s="7"/>
      <c r="ITR70" s="7"/>
      <c r="ITS70" s="7"/>
      <c r="ITT70" s="7"/>
      <c r="ITU70" s="7"/>
      <c r="ITV70" s="7"/>
      <c r="ITW70" s="7"/>
      <c r="ITX70" s="7"/>
      <c r="ITY70" s="7"/>
      <c r="ITZ70" s="7"/>
      <c r="IUA70" s="7"/>
      <c r="IUB70" s="7"/>
      <c r="IUC70" s="7"/>
      <c r="IUD70" s="7"/>
      <c r="IUE70" s="7"/>
      <c r="IUF70" s="7"/>
      <c r="IUG70" s="7"/>
      <c r="IUH70" s="7"/>
      <c r="IUI70" s="7"/>
      <c r="IUJ70" s="7"/>
      <c r="IUK70" s="7"/>
      <c r="IUL70" s="7"/>
      <c r="IUM70" s="7"/>
      <c r="IUN70" s="7"/>
      <c r="IUO70" s="7"/>
      <c r="IUP70" s="7"/>
      <c r="IUQ70" s="7"/>
      <c r="IUR70" s="7"/>
      <c r="IUS70" s="7"/>
      <c r="IUT70" s="7"/>
      <c r="IUU70" s="7"/>
      <c r="IUV70" s="7"/>
      <c r="IUW70" s="7"/>
      <c r="IUX70" s="7"/>
      <c r="IUY70" s="7"/>
      <c r="IUZ70" s="7"/>
      <c r="IVA70" s="7"/>
      <c r="IVB70" s="7"/>
      <c r="IVC70" s="7"/>
      <c r="IVD70" s="7"/>
      <c r="IVE70" s="7"/>
      <c r="IVF70" s="7"/>
      <c r="IVG70" s="7"/>
      <c r="IVH70" s="7"/>
      <c r="IVI70" s="7"/>
      <c r="IVJ70" s="7"/>
      <c r="IVK70" s="7"/>
      <c r="IVL70" s="7"/>
      <c r="IVM70" s="7"/>
      <c r="IVN70" s="7"/>
      <c r="IVO70" s="7"/>
      <c r="IVP70" s="7"/>
      <c r="IVQ70" s="7"/>
      <c r="IVR70" s="7"/>
      <c r="IVS70" s="7"/>
      <c r="IVT70" s="7"/>
      <c r="IVU70" s="7"/>
      <c r="IVV70" s="7"/>
      <c r="IVW70" s="7"/>
      <c r="IVX70" s="7"/>
      <c r="IVY70" s="7"/>
      <c r="IVZ70" s="7"/>
      <c r="IWA70" s="7"/>
      <c r="IWB70" s="7"/>
      <c r="IWC70" s="7"/>
      <c r="IWD70" s="7"/>
      <c r="IWE70" s="7"/>
      <c r="IWF70" s="7"/>
      <c r="IWG70" s="7"/>
      <c r="IWH70" s="7"/>
      <c r="IWI70" s="7"/>
      <c r="IWJ70" s="7"/>
      <c r="IWK70" s="7"/>
      <c r="IWL70" s="7"/>
      <c r="IWM70" s="7"/>
      <c r="IWN70" s="7"/>
      <c r="IWO70" s="7"/>
      <c r="IWP70" s="7"/>
      <c r="IWQ70" s="7"/>
      <c r="IWR70" s="7"/>
      <c r="IWS70" s="7"/>
      <c r="IWT70" s="7"/>
      <c r="IWU70" s="7"/>
      <c r="IWV70" s="7"/>
      <c r="IWW70" s="7"/>
      <c r="IWX70" s="7"/>
      <c r="IWY70" s="7"/>
      <c r="IWZ70" s="7"/>
      <c r="IXA70" s="7"/>
      <c r="IXB70" s="7"/>
      <c r="IXC70" s="7"/>
      <c r="IXD70" s="7"/>
      <c r="IXE70" s="7"/>
      <c r="IXF70" s="7"/>
      <c r="IXG70" s="7"/>
      <c r="IXH70" s="7"/>
      <c r="IXI70" s="7"/>
      <c r="IXJ70" s="7"/>
      <c r="IXK70" s="7"/>
      <c r="IXL70" s="7"/>
      <c r="IXM70" s="7"/>
      <c r="IXN70" s="7"/>
      <c r="IXO70" s="7"/>
      <c r="IXP70" s="7"/>
      <c r="IXQ70" s="7"/>
      <c r="IXR70" s="7"/>
      <c r="IXS70" s="7"/>
      <c r="IXT70" s="7"/>
      <c r="IXU70" s="7"/>
      <c r="IXV70" s="7"/>
      <c r="IXW70" s="7"/>
      <c r="IXX70" s="7"/>
      <c r="IXY70" s="7"/>
      <c r="IXZ70" s="7"/>
      <c r="IYA70" s="7"/>
      <c r="IYB70" s="7"/>
      <c r="IYC70" s="7"/>
      <c r="IYD70" s="7"/>
      <c r="IYE70" s="7"/>
      <c r="IYF70" s="7"/>
      <c r="IYG70" s="7"/>
      <c r="IYH70" s="7"/>
      <c r="IYI70" s="7"/>
      <c r="IYJ70" s="7"/>
      <c r="IYK70" s="7"/>
      <c r="IYL70" s="7"/>
      <c r="IYM70" s="7"/>
      <c r="IYN70" s="7"/>
      <c r="IYO70" s="7"/>
      <c r="IYP70" s="7"/>
      <c r="IYQ70" s="7"/>
      <c r="IYR70" s="7"/>
      <c r="IYS70" s="7"/>
      <c r="IYT70" s="7"/>
      <c r="IYU70" s="7"/>
      <c r="IYV70" s="7"/>
      <c r="IYW70" s="7"/>
      <c r="IYX70" s="7"/>
      <c r="IYY70" s="7"/>
      <c r="IYZ70" s="7"/>
      <c r="IZA70" s="7"/>
      <c r="IZB70" s="7"/>
      <c r="IZC70" s="7"/>
      <c r="IZD70" s="7"/>
      <c r="IZE70" s="7"/>
      <c r="IZF70" s="7"/>
      <c r="IZG70" s="7"/>
      <c r="IZH70" s="7"/>
      <c r="IZI70" s="7"/>
      <c r="IZJ70" s="7"/>
      <c r="IZK70" s="7"/>
      <c r="IZL70" s="7"/>
      <c r="IZM70" s="7"/>
      <c r="IZN70" s="7"/>
      <c r="IZO70" s="7"/>
      <c r="IZP70" s="7"/>
      <c r="IZQ70" s="7"/>
      <c r="IZR70" s="7"/>
      <c r="IZS70" s="7"/>
      <c r="IZT70" s="7"/>
      <c r="IZU70" s="7"/>
      <c r="IZV70" s="7"/>
      <c r="IZW70" s="7"/>
      <c r="IZX70" s="7"/>
      <c r="IZY70" s="7"/>
      <c r="IZZ70" s="7"/>
      <c r="JAA70" s="7"/>
      <c r="JAB70" s="7"/>
      <c r="JAC70" s="7"/>
      <c r="JAD70" s="7"/>
      <c r="JAE70" s="7"/>
      <c r="JAF70" s="7"/>
      <c r="JAG70" s="7"/>
      <c r="JAH70" s="7"/>
      <c r="JAI70" s="7"/>
      <c r="JAJ70" s="7"/>
      <c r="JAK70" s="7"/>
      <c r="JAL70" s="7"/>
      <c r="JAM70" s="7"/>
      <c r="JAN70" s="7"/>
      <c r="JAO70" s="7"/>
      <c r="JAP70" s="7"/>
      <c r="JAQ70" s="7"/>
      <c r="JAR70" s="7"/>
      <c r="JAS70" s="7"/>
      <c r="JAT70" s="7"/>
      <c r="JAU70" s="7"/>
      <c r="JAV70" s="7"/>
      <c r="JAW70" s="7"/>
      <c r="JAX70" s="7"/>
      <c r="JAY70" s="7"/>
      <c r="JAZ70" s="7"/>
      <c r="JBA70" s="7"/>
      <c r="JBB70" s="7"/>
      <c r="JBC70" s="7"/>
      <c r="JBD70" s="7"/>
      <c r="JBE70" s="7"/>
      <c r="JBF70" s="7"/>
      <c r="JBG70" s="7"/>
      <c r="JBH70" s="7"/>
      <c r="JBI70" s="7"/>
      <c r="JBJ70" s="7"/>
      <c r="JBK70" s="7"/>
      <c r="JBL70" s="7"/>
      <c r="JBM70" s="7"/>
      <c r="JBN70" s="7"/>
      <c r="JBO70" s="7"/>
      <c r="JBP70" s="7"/>
      <c r="JBQ70" s="7"/>
      <c r="JBR70" s="7"/>
      <c r="JBS70" s="7"/>
      <c r="JBT70" s="7"/>
      <c r="JBU70" s="7"/>
      <c r="JBV70" s="7"/>
      <c r="JBW70" s="7"/>
      <c r="JBX70" s="7"/>
      <c r="JBY70" s="7"/>
      <c r="JBZ70" s="7"/>
      <c r="JCA70" s="7"/>
      <c r="JCB70" s="7"/>
      <c r="JCC70" s="7"/>
      <c r="JCD70" s="7"/>
      <c r="JCE70" s="7"/>
      <c r="JCF70" s="7"/>
      <c r="JCG70" s="7"/>
      <c r="JCH70" s="7"/>
      <c r="JCI70" s="7"/>
      <c r="JCJ70" s="7"/>
      <c r="JCK70" s="7"/>
      <c r="JCL70" s="7"/>
      <c r="JCM70" s="7"/>
      <c r="JCN70" s="7"/>
      <c r="JCO70" s="7"/>
      <c r="JCP70" s="7"/>
      <c r="JCQ70" s="7"/>
      <c r="JCR70" s="7"/>
      <c r="JCS70" s="7"/>
      <c r="JCT70" s="7"/>
      <c r="JCU70" s="7"/>
      <c r="JCV70" s="7"/>
      <c r="JCW70" s="7"/>
      <c r="JCX70" s="7"/>
      <c r="JCY70" s="7"/>
      <c r="JCZ70" s="7"/>
      <c r="JDA70" s="7"/>
      <c r="JDB70" s="7"/>
      <c r="JDC70" s="7"/>
      <c r="JDD70" s="7"/>
      <c r="JDE70" s="7"/>
      <c r="JDF70" s="7"/>
      <c r="JDG70" s="7"/>
      <c r="JDH70" s="7"/>
      <c r="JDI70" s="7"/>
      <c r="JDJ70" s="7"/>
      <c r="JDK70" s="7"/>
      <c r="JDL70" s="7"/>
      <c r="JDM70" s="7"/>
      <c r="JDN70" s="7"/>
      <c r="JDO70" s="7"/>
      <c r="JDP70" s="7"/>
      <c r="JDQ70" s="7"/>
      <c r="JDR70" s="7"/>
      <c r="JDS70" s="7"/>
      <c r="JDT70" s="7"/>
      <c r="JDU70" s="7"/>
      <c r="JDV70" s="7"/>
      <c r="JDW70" s="7"/>
      <c r="JDX70" s="7"/>
      <c r="JDY70" s="7"/>
      <c r="JDZ70" s="7"/>
      <c r="JEA70" s="7"/>
      <c r="JEB70" s="7"/>
      <c r="JEC70" s="7"/>
      <c r="JED70" s="7"/>
      <c r="JEE70" s="7"/>
      <c r="JEF70" s="7"/>
      <c r="JEG70" s="7"/>
      <c r="JEH70" s="7"/>
      <c r="JEI70" s="7"/>
      <c r="JEJ70" s="7"/>
      <c r="JEK70" s="7"/>
      <c r="JEL70" s="7"/>
      <c r="JEM70" s="7"/>
      <c r="JEN70" s="7"/>
      <c r="JEO70" s="7"/>
      <c r="JEP70" s="7"/>
      <c r="JEQ70" s="7"/>
      <c r="JER70" s="7"/>
      <c r="JES70" s="7"/>
      <c r="JET70" s="7"/>
      <c r="JEU70" s="7"/>
      <c r="JEV70" s="7"/>
      <c r="JEW70" s="7"/>
      <c r="JEX70" s="7"/>
      <c r="JEY70" s="7"/>
      <c r="JEZ70" s="7"/>
      <c r="JFA70" s="7"/>
      <c r="JFB70" s="7"/>
      <c r="JFC70" s="7"/>
      <c r="JFD70" s="7"/>
      <c r="JFE70" s="7"/>
      <c r="JFF70" s="7"/>
      <c r="JFG70" s="7"/>
      <c r="JFH70" s="7"/>
      <c r="JFI70" s="7"/>
      <c r="JFJ70" s="7"/>
      <c r="JFK70" s="7"/>
      <c r="JFL70" s="7"/>
      <c r="JFM70" s="7"/>
      <c r="JFN70" s="7"/>
      <c r="JFO70" s="7"/>
      <c r="JFP70" s="7"/>
      <c r="JFQ70" s="7"/>
      <c r="JFR70" s="7"/>
      <c r="JFS70" s="7"/>
      <c r="JFT70" s="7"/>
      <c r="JFU70" s="7"/>
      <c r="JFV70" s="7"/>
      <c r="JFW70" s="7"/>
      <c r="JFX70" s="7"/>
      <c r="JFY70" s="7"/>
      <c r="JFZ70" s="7"/>
      <c r="JGA70" s="7"/>
      <c r="JGB70" s="7"/>
      <c r="JGC70" s="7"/>
      <c r="JGD70" s="7"/>
      <c r="JGE70" s="7"/>
      <c r="JGF70" s="7"/>
      <c r="JGG70" s="7"/>
      <c r="JGH70" s="7"/>
      <c r="JGI70" s="7"/>
      <c r="JGJ70" s="7"/>
      <c r="JGK70" s="7"/>
      <c r="JGL70" s="7"/>
      <c r="JGM70" s="7"/>
      <c r="JGN70" s="7"/>
      <c r="JGO70" s="7"/>
      <c r="JGP70" s="7"/>
      <c r="JGQ70" s="7"/>
      <c r="JGR70" s="7"/>
      <c r="JGS70" s="7"/>
      <c r="JGT70" s="7"/>
      <c r="JGU70" s="7"/>
      <c r="JGV70" s="7"/>
      <c r="JGW70" s="7"/>
      <c r="JGX70" s="7"/>
      <c r="JGY70" s="7"/>
      <c r="JGZ70" s="7"/>
      <c r="JHA70" s="7"/>
      <c r="JHB70" s="7"/>
      <c r="JHC70" s="7"/>
      <c r="JHD70" s="7"/>
      <c r="JHE70" s="7"/>
      <c r="JHF70" s="7"/>
      <c r="JHG70" s="7"/>
      <c r="JHH70" s="7"/>
      <c r="JHI70" s="7"/>
      <c r="JHJ70" s="7"/>
      <c r="JHK70" s="7"/>
      <c r="JHL70" s="7"/>
      <c r="JHM70" s="7"/>
      <c r="JHN70" s="7"/>
      <c r="JHO70" s="7"/>
      <c r="JHP70" s="7"/>
      <c r="JHQ70" s="7"/>
      <c r="JHR70" s="7"/>
      <c r="JHS70" s="7"/>
      <c r="JHT70" s="7"/>
      <c r="JHU70" s="7"/>
      <c r="JHV70" s="7"/>
      <c r="JHW70" s="7"/>
      <c r="JHX70" s="7"/>
      <c r="JHY70" s="7"/>
      <c r="JHZ70" s="7"/>
      <c r="JIA70" s="7"/>
      <c r="JIB70" s="7"/>
      <c r="JIC70" s="7"/>
      <c r="JID70" s="7"/>
      <c r="JIE70" s="7"/>
      <c r="JIF70" s="7"/>
      <c r="JIG70" s="7"/>
      <c r="JIH70" s="7"/>
      <c r="JII70" s="7"/>
      <c r="JIJ70" s="7"/>
      <c r="JIK70" s="7"/>
      <c r="JIL70" s="7"/>
      <c r="JIM70" s="7"/>
      <c r="JIN70" s="7"/>
      <c r="JIO70" s="7"/>
      <c r="JIP70" s="7"/>
      <c r="JIQ70" s="7"/>
      <c r="JIR70" s="7"/>
      <c r="JIS70" s="7"/>
      <c r="JIT70" s="7"/>
      <c r="JIU70" s="7"/>
      <c r="JIV70" s="7"/>
      <c r="JIW70" s="7"/>
      <c r="JIX70" s="7"/>
      <c r="JIY70" s="7"/>
      <c r="JIZ70" s="7"/>
      <c r="JJA70" s="7"/>
      <c r="JJB70" s="7"/>
      <c r="JJC70" s="7"/>
      <c r="JJD70" s="7"/>
      <c r="JJE70" s="7"/>
      <c r="JJF70" s="7"/>
      <c r="JJG70" s="7"/>
      <c r="JJH70" s="7"/>
      <c r="JJI70" s="7"/>
      <c r="JJJ70" s="7"/>
      <c r="JJK70" s="7"/>
      <c r="JJL70" s="7"/>
      <c r="JJM70" s="7"/>
      <c r="JJN70" s="7"/>
      <c r="JJO70" s="7"/>
      <c r="JJP70" s="7"/>
      <c r="JJQ70" s="7"/>
      <c r="JJR70" s="7"/>
      <c r="JJS70" s="7"/>
      <c r="JJT70" s="7"/>
      <c r="JJU70" s="7"/>
      <c r="JJV70" s="7"/>
      <c r="JJW70" s="7"/>
      <c r="JJX70" s="7"/>
      <c r="JJY70" s="7"/>
      <c r="JJZ70" s="7"/>
      <c r="JKA70" s="7"/>
      <c r="JKB70" s="7"/>
      <c r="JKC70" s="7"/>
      <c r="JKD70" s="7"/>
      <c r="JKE70" s="7"/>
      <c r="JKF70" s="7"/>
      <c r="JKG70" s="7"/>
      <c r="JKH70" s="7"/>
      <c r="JKI70" s="7"/>
      <c r="JKJ70" s="7"/>
      <c r="JKK70" s="7"/>
      <c r="JKL70" s="7"/>
      <c r="JKM70" s="7"/>
      <c r="JKN70" s="7"/>
      <c r="JKO70" s="7"/>
      <c r="JKP70" s="7"/>
      <c r="JKQ70" s="7"/>
      <c r="JKR70" s="7"/>
      <c r="JKS70" s="7"/>
      <c r="JKT70" s="7"/>
      <c r="JKU70" s="7"/>
      <c r="JKV70" s="7"/>
      <c r="JKW70" s="7"/>
      <c r="JKX70" s="7"/>
      <c r="JKY70" s="7"/>
      <c r="JKZ70" s="7"/>
      <c r="JLA70" s="7"/>
      <c r="JLB70" s="7"/>
      <c r="JLC70" s="7"/>
      <c r="JLD70" s="7"/>
      <c r="JLE70" s="7"/>
      <c r="JLF70" s="7"/>
      <c r="JLG70" s="7"/>
      <c r="JLH70" s="7"/>
      <c r="JLI70" s="7"/>
      <c r="JLJ70" s="7"/>
      <c r="JLK70" s="7"/>
      <c r="JLL70" s="7"/>
      <c r="JLM70" s="7"/>
      <c r="JLN70" s="7"/>
      <c r="JLO70" s="7"/>
      <c r="JLP70" s="7"/>
      <c r="JLQ70" s="7"/>
      <c r="JLR70" s="7"/>
      <c r="JLS70" s="7"/>
      <c r="JLT70" s="7"/>
      <c r="JLU70" s="7"/>
      <c r="JLV70" s="7"/>
      <c r="JLW70" s="7"/>
      <c r="JLX70" s="7"/>
      <c r="JLY70" s="7"/>
      <c r="JLZ70" s="7"/>
      <c r="JMA70" s="7"/>
      <c r="JMB70" s="7"/>
      <c r="JMC70" s="7"/>
      <c r="JMD70" s="7"/>
      <c r="JME70" s="7"/>
      <c r="JMF70" s="7"/>
      <c r="JMG70" s="7"/>
      <c r="JMH70" s="7"/>
      <c r="JMI70" s="7"/>
      <c r="JMJ70" s="7"/>
      <c r="JMK70" s="7"/>
      <c r="JML70" s="7"/>
      <c r="JMM70" s="7"/>
      <c r="JMN70" s="7"/>
      <c r="JMO70" s="7"/>
      <c r="JMP70" s="7"/>
      <c r="JMQ70" s="7"/>
      <c r="JMR70" s="7"/>
      <c r="JMS70" s="7"/>
      <c r="JMT70" s="7"/>
      <c r="JMU70" s="7"/>
      <c r="JMV70" s="7"/>
      <c r="JMW70" s="7"/>
      <c r="JMX70" s="7"/>
      <c r="JMY70" s="7"/>
      <c r="JMZ70" s="7"/>
      <c r="JNA70" s="7"/>
      <c r="JNB70" s="7"/>
      <c r="JNC70" s="7"/>
      <c r="JND70" s="7"/>
      <c r="JNE70" s="7"/>
      <c r="JNF70" s="7"/>
      <c r="JNG70" s="7"/>
      <c r="JNH70" s="7"/>
      <c r="JNI70" s="7"/>
      <c r="JNJ70" s="7"/>
      <c r="JNK70" s="7"/>
      <c r="JNL70" s="7"/>
      <c r="JNM70" s="7"/>
      <c r="JNN70" s="7"/>
      <c r="JNO70" s="7"/>
      <c r="JNP70" s="7"/>
      <c r="JNQ70" s="7"/>
      <c r="JNR70" s="7"/>
      <c r="JNS70" s="7"/>
      <c r="JNT70" s="7"/>
      <c r="JNU70" s="7"/>
      <c r="JNV70" s="7"/>
      <c r="JNW70" s="7"/>
      <c r="JNX70" s="7"/>
      <c r="JNY70" s="7"/>
      <c r="JNZ70" s="7"/>
      <c r="JOA70" s="7"/>
      <c r="JOB70" s="7"/>
      <c r="JOC70" s="7"/>
      <c r="JOD70" s="7"/>
      <c r="JOE70" s="7"/>
      <c r="JOF70" s="7"/>
      <c r="JOG70" s="7"/>
      <c r="JOH70" s="7"/>
      <c r="JOI70" s="7"/>
      <c r="JOJ70" s="7"/>
      <c r="JOK70" s="7"/>
      <c r="JOL70" s="7"/>
      <c r="JOM70" s="7"/>
      <c r="JON70" s="7"/>
      <c r="JOO70" s="7"/>
      <c r="JOP70" s="7"/>
      <c r="JOQ70" s="7"/>
      <c r="JOR70" s="7"/>
      <c r="JOS70" s="7"/>
      <c r="JOT70" s="7"/>
      <c r="JOU70" s="7"/>
      <c r="JOV70" s="7"/>
      <c r="JOW70" s="7"/>
      <c r="JOX70" s="7"/>
      <c r="JOY70" s="7"/>
      <c r="JOZ70" s="7"/>
      <c r="JPA70" s="7"/>
      <c r="JPB70" s="7"/>
      <c r="JPC70" s="7"/>
      <c r="JPD70" s="7"/>
      <c r="JPE70" s="7"/>
      <c r="JPF70" s="7"/>
      <c r="JPG70" s="7"/>
      <c r="JPH70" s="7"/>
      <c r="JPI70" s="7"/>
      <c r="JPJ70" s="7"/>
      <c r="JPK70" s="7"/>
      <c r="JPL70" s="7"/>
      <c r="JPM70" s="7"/>
      <c r="JPN70" s="7"/>
      <c r="JPO70" s="7"/>
      <c r="JPP70" s="7"/>
      <c r="JPQ70" s="7"/>
      <c r="JPR70" s="7"/>
      <c r="JPS70" s="7"/>
      <c r="JPT70" s="7"/>
      <c r="JPU70" s="7"/>
      <c r="JPV70" s="7"/>
      <c r="JPW70" s="7"/>
      <c r="JPX70" s="7"/>
      <c r="JPY70" s="7"/>
      <c r="JPZ70" s="7"/>
      <c r="JQA70" s="7"/>
      <c r="JQB70" s="7"/>
      <c r="JQC70" s="7"/>
      <c r="JQD70" s="7"/>
      <c r="JQE70" s="7"/>
      <c r="JQF70" s="7"/>
      <c r="JQG70" s="7"/>
      <c r="JQH70" s="7"/>
      <c r="JQI70" s="7"/>
      <c r="JQJ70" s="7"/>
      <c r="JQK70" s="7"/>
      <c r="JQL70" s="7"/>
      <c r="JQM70" s="7"/>
      <c r="JQN70" s="7"/>
      <c r="JQO70" s="7"/>
      <c r="JQP70" s="7"/>
      <c r="JQQ70" s="7"/>
      <c r="JQR70" s="7"/>
      <c r="JQS70" s="7"/>
      <c r="JQT70" s="7"/>
      <c r="JQU70" s="7"/>
      <c r="JQV70" s="7"/>
      <c r="JQW70" s="7"/>
      <c r="JQX70" s="7"/>
      <c r="JQY70" s="7"/>
      <c r="JQZ70" s="7"/>
      <c r="JRA70" s="7"/>
      <c r="JRB70" s="7"/>
      <c r="JRC70" s="7"/>
      <c r="JRD70" s="7"/>
      <c r="JRE70" s="7"/>
      <c r="JRF70" s="7"/>
      <c r="JRG70" s="7"/>
      <c r="JRH70" s="7"/>
      <c r="JRI70" s="7"/>
      <c r="JRJ70" s="7"/>
      <c r="JRK70" s="7"/>
      <c r="JRL70" s="7"/>
      <c r="JRM70" s="7"/>
      <c r="JRN70" s="7"/>
      <c r="JRO70" s="7"/>
      <c r="JRP70" s="7"/>
      <c r="JRQ70" s="7"/>
      <c r="JRR70" s="7"/>
      <c r="JRS70" s="7"/>
      <c r="JRT70" s="7"/>
      <c r="JRU70" s="7"/>
      <c r="JRV70" s="7"/>
      <c r="JRW70" s="7"/>
      <c r="JRX70" s="7"/>
      <c r="JRY70" s="7"/>
      <c r="JRZ70" s="7"/>
      <c r="JSA70" s="7"/>
      <c r="JSB70" s="7"/>
      <c r="JSC70" s="7"/>
      <c r="JSD70" s="7"/>
      <c r="JSE70" s="7"/>
      <c r="JSF70" s="7"/>
      <c r="JSG70" s="7"/>
      <c r="JSH70" s="7"/>
      <c r="JSI70" s="7"/>
      <c r="JSJ70" s="7"/>
      <c r="JSK70" s="7"/>
      <c r="JSL70" s="7"/>
      <c r="JSM70" s="7"/>
      <c r="JSN70" s="7"/>
      <c r="JSO70" s="7"/>
      <c r="JSP70" s="7"/>
      <c r="JSQ70" s="7"/>
      <c r="JSR70" s="7"/>
      <c r="JSS70" s="7"/>
      <c r="JST70" s="7"/>
      <c r="JSU70" s="7"/>
      <c r="JSV70" s="7"/>
      <c r="JSW70" s="7"/>
      <c r="JSX70" s="7"/>
      <c r="JSY70" s="7"/>
      <c r="JSZ70" s="7"/>
      <c r="JTA70" s="7"/>
      <c r="JTB70" s="7"/>
      <c r="JTC70" s="7"/>
      <c r="JTD70" s="7"/>
      <c r="JTE70" s="7"/>
      <c r="JTF70" s="7"/>
      <c r="JTG70" s="7"/>
      <c r="JTH70" s="7"/>
      <c r="JTI70" s="7"/>
      <c r="JTJ70" s="7"/>
      <c r="JTK70" s="7"/>
      <c r="JTL70" s="7"/>
      <c r="JTM70" s="7"/>
      <c r="JTN70" s="7"/>
      <c r="JTO70" s="7"/>
      <c r="JTP70" s="7"/>
      <c r="JTQ70" s="7"/>
      <c r="JTR70" s="7"/>
      <c r="JTS70" s="7"/>
      <c r="JTT70" s="7"/>
      <c r="JTU70" s="7"/>
      <c r="JTV70" s="7"/>
      <c r="JTW70" s="7"/>
      <c r="JTX70" s="7"/>
      <c r="JTY70" s="7"/>
      <c r="JTZ70" s="7"/>
      <c r="JUA70" s="7"/>
      <c r="JUB70" s="7"/>
      <c r="JUC70" s="7"/>
      <c r="JUD70" s="7"/>
      <c r="JUE70" s="7"/>
      <c r="JUF70" s="7"/>
      <c r="JUG70" s="7"/>
      <c r="JUH70" s="7"/>
      <c r="JUI70" s="7"/>
      <c r="JUJ70" s="7"/>
      <c r="JUK70" s="7"/>
      <c r="JUL70" s="7"/>
      <c r="JUM70" s="7"/>
      <c r="JUN70" s="7"/>
      <c r="JUO70" s="7"/>
      <c r="JUP70" s="7"/>
      <c r="JUQ70" s="7"/>
      <c r="JUR70" s="7"/>
      <c r="JUS70" s="7"/>
      <c r="JUT70" s="7"/>
      <c r="JUU70" s="7"/>
      <c r="JUV70" s="7"/>
      <c r="JUW70" s="7"/>
      <c r="JUX70" s="7"/>
      <c r="JUY70" s="7"/>
      <c r="JUZ70" s="7"/>
      <c r="JVA70" s="7"/>
      <c r="JVB70" s="7"/>
      <c r="JVC70" s="7"/>
      <c r="JVD70" s="7"/>
      <c r="JVE70" s="7"/>
      <c r="JVF70" s="7"/>
      <c r="JVG70" s="7"/>
      <c r="JVH70" s="7"/>
      <c r="JVI70" s="7"/>
      <c r="JVJ70" s="7"/>
      <c r="JVK70" s="7"/>
      <c r="JVL70" s="7"/>
      <c r="JVM70" s="7"/>
      <c r="JVN70" s="7"/>
      <c r="JVO70" s="7"/>
      <c r="JVP70" s="7"/>
      <c r="JVQ70" s="7"/>
      <c r="JVR70" s="7"/>
      <c r="JVS70" s="7"/>
      <c r="JVT70" s="7"/>
      <c r="JVU70" s="7"/>
      <c r="JVV70" s="7"/>
      <c r="JVW70" s="7"/>
      <c r="JVX70" s="7"/>
      <c r="JVY70" s="7"/>
      <c r="JVZ70" s="7"/>
      <c r="JWA70" s="7"/>
      <c r="JWB70" s="7"/>
      <c r="JWC70" s="7"/>
      <c r="JWD70" s="7"/>
      <c r="JWE70" s="7"/>
      <c r="JWF70" s="7"/>
      <c r="JWG70" s="7"/>
      <c r="JWH70" s="7"/>
      <c r="JWI70" s="7"/>
      <c r="JWJ70" s="7"/>
      <c r="JWK70" s="7"/>
      <c r="JWL70" s="7"/>
      <c r="JWM70" s="7"/>
      <c r="JWN70" s="7"/>
      <c r="JWO70" s="7"/>
      <c r="JWP70" s="7"/>
      <c r="JWQ70" s="7"/>
      <c r="JWR70" s="7"/>
      <c r="JWS70" s="7"/>
      <c r="JWT70" s="7"/>
      <c r="JWU70" s="7"/>
      <c r="JWV70" s="7"/>
      <c r="JWW70" s="7"/>
      <c r="JWX70" s="7"/>
      <c r="JWY70" s="7"/>
      <c r="JWZ70" s="7"/>
      <c r="JXA70" s="7"/>
      <c r="JXB70" s="7"/>
      <c r="JXC70" s="7"/>
      <c r="JXD70" s="7"/>
      <c r="JXE70" s="7"/>
      <c r="JXF70" s="7"/>
      <c r="JXG70" s="7"/>
      <c r="JXH70" s="7"/>
      <c r="JXI70" s="7"/>
      <c r="JXJ70" s="7"/>
      <c r="JXK70" s="7"/>
      <c r="JXL70" s="7"/>
      <c r="JXM70" s="7"/>
      <c r="JXN70" s="7"/>
      <c r="JXO70" s="7"/>
      <c r="JXP70" s="7"/>
      <c r="JXQ70" s="7"/>
      <c r="JXR70" s="7"/>
      <c r="JXS70" s="7"/>
      <c r="JXT70" s="7"/>
      <c r="JXU70" s="7"/>
      <c r="JXV70" s="7"/>
      <c r="JXW70" s="7"/>
      <c r="JXX70" s="7"/>
      <c r="JXY70" s="7"/>
      <c r="JXZ70" s="7"/>
      <c r="JYA70" s="7"/>
      <c r="JYB70" s="7"/>
      <c r="JYC70" s="7"/>
      <c r="JYD70" s="7"/>
      <c r="JYE70" s="7"/>
      <c r="JYF70" s="7"/>
      <c r="JYG70" s="7"/>
      <c r="JYH70" s="7"/>
      <c r="JYI70" s="7"/>
      <c r="JYJ70" s="7"/>
      <c r="JYK70" s="7"/>
      <c r="JYL70" s="7"/>
      <c r="JYM70" s="7"/>
      <c r="JYN70" s="7"/>
      <c r="JYO70" s="7"/>
      <c r="JYP70" s="7"/>
      <c r="JYQ70" s="7"/>
      <c r="JYR70" s="7"/>
      <c r="JYS70" s="7"/>
      <c r="JYT70" s="7"/>
      <c r="JYU70" s="7"/>
      <c r="JYV70" s="7"/>
      <c r="JYW70" s="7"/>
      <c r="JYX70" s="7"/>
      <c r="JYY70" s="7"/>
      <c r="JYZ70" s="7"/>
      <c r="JZA70" s="7"/>
      <c r="JZB70" s="7"/>
      <c r="JZC70" s="7"/>
      <c r="JZD70" s="7"/>
      <c r="JZE70" s="7"/>
      <c r="JZF70" s="7"/>
      <c r="JZG70" s="7"/>
      <c r="JZH70" s="7"/>
      <c r="JZI70" s="7"/>
      <c r="JZJ70" s="7"/>
      <c r="JZK70" s="7"/>
      <c r="JZL70" s="7"/>
      <c r="JZM70" s="7"/>
      <c r="JZN70" s="7"/>
      <c r="JZO70" s="7"/>
      <c r="JZP70" s="7"/>
      <c r="JZQ70" s="7"/>
      <c r="JZR70" s="7"/>
      <c r="JZS70" s="7"/>
      <c r="JZT70" s="7"/>
      <c r="JZU70" s="7"/>
      <c r="JZV70" s="7"/>
      <c r="JZW70" s="7"/>
      <c r="JZX70" s="7"/>
      <c r="JZY70" s="7"/>
      <c r="JZZ70" s="7"/>
      <c r="KAA70" s="7"/>
      <c r="KAB70" s="7"/>
      <c r="KAC70" s="7"/>
      <c r="KAD70" s="7"/>
      <c r="KAE70" s="7"/>
      <c r="KAF70" s="7"/>
      <c r="KAG70" s="7"/>
      <c r="KAH70" s="7"/>
      <c r="KAI70" s="7"/>
      <c r="KAJ70" s="7"/>
      <c r="KAK70" s="7"/>
      <c r="KAL70" s="7"/>
      <c r="KAM70" s="7"/>
      <c r="KAN70" s="7"/>
      <c r="KAO70" s="7"/>
      <c r="KAP70" s="7"/>
      <c r="KAQ70" s="7"/>
      <c r="KAR70" s="7"/>
      <c r="KAS70" s="7"/>
      <c r="KAT70" s="7"/>
      <c r="KAU70" s="7"/>
      <c r="KAV70" s="7"/>
      <c r="KAW70" s="7"/>
      <c r="KAX70" s="7"/>
      <c r="KAY70" s="7"/>
      <c r="KAZ70" s="7"/>
      <c r="KBA70" s="7"/>
      <c r="KBB70" s="7"/>
      <c r="KBC70" s="7"/>
      <c r="KBD70" s="7"/>
      <c r="KBE70" s="7"/>
      <c r="KBF70" s="7"/>
      <c r="KBG70" s="7"/>
      <c r="KBH70" s="7"/>
      <c r="KBI70" s="7"/>
      <c r="KBJ70" s="7"/>
      <c r="KBK70" s="7"/>
      <c r="KBL70" s="7"/>
      <c r="KBM70" s="7"/>
      <c r="KBN70" s="7"/>
      <c r="KBO70" s="7"/>
      <c r="KBP70" s="7"/>
      <c r="KBQ70" s="7"/>
      <c r="KBR70" s="7"/>
      <c r="KBS70" s="7"/>
      <c r="KBT70" s="7"/>
      <c r="KBU70" s="7"/>
      <c r="KBV70" s="7"/>
      <c r="KBW70" s="7"/>
      <c r="KBX70" s="7"/>
      <c r="KBY70" s="7"/>
      <c r="KBZ70" s="7"/>
      <c r="KCA70" s="7"/>
      <c r="KCB70" s="7"/>
      <c r="KCC70" s="7"/>
      <c r="KCD70" s="7"/>
      <c r="KCE70" s="7"/>
      <c r="KCF70" s="7"/>
      <c r="KCG70" s="7"/>
      <c r="KCH70" s="7"/>
      <c r="KCI70" s="7"/>
      <c r="KCJ70" s="7"/>
      <c r="KCK70" s="7"/>
      <c r="KCL70" s="7"/>
      <c r="KCM70" s="7"/>
      <c r="KCN70" s="7"/>
      <c r="KCO70" s="7"/>
      <c r="KCP70" s="7"/>
      <c r="KCQ70" s="7"/>
      <c r="KCR70" s="7"/>
      <c r="KCS70" s="7"/>
      <c r="KCT70" s="7"/>
      <c r="KCU70" s="7"/>
      <c r="KCV70" s="7"/>
      <c r="KCW70" s="7"/>
      <c r="KCX70" s="7"/>
      <c r="KCY70" s="7"/>
      <c r="KCZ70" s="7"/>
      <c r="KDA70" s="7"/>
      <c r="KDB70" s="7"/>
      <c r="KDC70" s="7"/>
      <c r="KDD70" s="7"/>
      <c r="KDE70" s="7"/>
      <c r="KDF70" s="7"/>
      <c r="KDG70" s="7"/>
      <c r="KDH70" s="7"/>
      <c r="KDI70" s="7"/>
      <c r="KDJ70" s="7"/>
      <c r="KDK70" s="7"/>
      <c r="KDL70" s="7"/>
      <c r="KDM70" s="7"/>
      <c r="KDN70" s="7"/>
      <c r="KDO70" s="7"/>
      <c r="KDP70" s="7"/>
      <c r="KDQ70" s="7"/>
      <c r="KDR70" s="7"/>
      <c r="KDS70" s="7"/>
      <c r="KDT70" s="7"/>
      <c r="KDU70" s="7"/>
      <c r="KDV70" s="7"/>
      <c r="KDW70" s="7"/>
      <c r="KDX70" s="7"/>
      <c r="KDY70" s="7"/>
      <c r="KDZ70" s="7"/>
      <c r="KEA70" s="7"/>
      <c r="KEB70" s="7"/>
      <c r="KEC70" s="7"/>
      <c r="KED70" s="7"/>
      <c r="KEE70" s="7"/>
      <c r="KEF70" s="7"/>
      <c r="KEG70" s="7"/>
      <c r="KEH70" s="7"/>
      <c r="KEI70" s="7"/>
      <c r="KEJ70" s="7"/>
      <c r="KEK70" s="7"/>
      <c r="KEL70" s="7"/>
      <c r="KEM70" s="7"/>
      <c r="KEN70" s="7"/>
      <c r="KEO70" s="7"/>
      <c r="KEP70" s="7"/>
      <c r="KEQ70" s="7"/>
      <c r="KER70" s="7"/>
      <c r="KES70" s="7"/>
      <c r="KET70" s="7"/>
      <c r="KEU70" s="7"/>
      <c r="KEV70" s="7"/>
      <c r="KEW70" s="7"/>
      <c r="KEX70" s="7"/>
      <c r="KEY70" s="7"/>
      <c r="KEZ70" s="7"/>
      <c r="KFA70" s="7"/>
      <c r="KFB70" s="7"/>
      <c r="KFC70" s="7"/>
      <c r="KFD70" s="7"/>
      <c r="KFE70" s="7"/>
      <c r="KFF70" s="7"/>
      <c r="KFG70" s="7"/>
      <c r="KFH70" s="7"/>
      <c r="KFI70" s="7"/>
      <c r="KFJ70" s="7"/>
      <c r="KFK70" s="7"/>
      <c r="KFL70" s="7"/>
      <c r="KFM70" s="7"/>
      <c r="KFN70" s="7"/>
      <c r="KFO70" s="7"/>
      <c r="KFP70" s="7"/>
      <c r="KFQ70" s="7"/>
      <c r="KFR70" s="7"/>
      <c r="KFS70" s="7"/>
      <c r="KFT70" s="7"/>
      <c r="KFU70" s="7"/>
      <c r="KFV70" s="7"/>
      <c r="KFW70" s="7"/>
      <c r="KFX70" s="7"/>
      <c r="KFY70" s="7"/>
      <c r="KFZ70" s="7"/>
      <c r="KGA70" s="7"/>
      <c r="KGB70" s="7"/>
      <c r="KGC70" s="7"/>
      <c r="KGD70" s="7"/>
      <c r="KGE70" s="7"/>
      <c r="KGF70" s="7"/>
      <c r="KGG70" s="7"/>
      <c r="KGH70" s="7"/>
      <c r="KGI70" s="7"/>
      <c r="KGJ70" s="7"/>
      <c r="KGK70" s="7"/>
      <c r="KGL70" s="7"/>
      <c r="KGM70" s="7"/>
      <c r="KGN70" s="7"/>
      <c r="KGO70" s="7"/>
      <c r="KGP70" s="7"/>
      <c r="KGQ70" s="7"/>
      <c r="KGR70" s="7"/>
      <c r="KGS70" s="7"/>
      <c r="KGT70" s="7"/>
      <c r="KGU70" s="7"/>
      <c r="KGV70" s="7"/>
      <c r="KGW70" s="7"/>
      <c r="KGX70" s="7"/>
      <c r="KGY70" s="7"/>
      <c r="KGZ70" s="7"/>
      <c r="KHA70" s="7"/>
      <c r="KHB70" s="7"/>
      <c r="KHC70" s="7"/>
      <c r="KHD70" s="7"/>
      <c r="KHE70" s="7"/>
      <c r="KHF70" s="7"/>
      <c r="KHG70" s="7"/>
      <c r="KHH70" s="7"/>
      <c r="KHI70" s="7"/>
      <c r="KHJ70" s="7"/>
      <c r="KHK70" s="7"/>
      <c r="KHL70" s="7"/>
      <c r="KHM70" s="7"/>
      <c r="KHN70" s="7"/>
      <c r="KHO70" s="7"/>
      <c r="KHP70" s="7"/>
      <c r="KHQ70" s="7"/>
      <c r="KHR70" s="7"/>
      <c r="KHS70" s="7"/>
      <c r="KHT70" s="7"/>
      <c r="KHU70" s="7"/>
      <c r="KHV70" s="7"/>
      <c r="KHW70" s="7"/>
      <c r="KHX70" s="7"/>
      <c r="KHY70" s="7"/>
      <c r="KHZ70" s="7"/>
      <c r="KIA70" s="7"/>
      <c r="KIB70" s="7"/>
      <c r="KIC70" s="7"/>
      <c r="KID70" s="7"/>
      <c r="KIE70" s="7"/>
      <c r="KIF70" s="7"/>
      <c r="KIG70" s="7"/>
      <c r="KIH70" s="7"/>
      <c r="KII70" s="7"/>
      <c r="KIJ70" s="7"/>
      <c r="KIK70" s="7"/>
      <c r="KIL70" s="7"/>
      <c r="KIM70" s="7"/>
      <c r="KIN70" s="7"/>
      <c r="KIO70" s="7"/>
      <c r="KIP70" s="7"/>
      <c r="KIQ70" s="7"/>
      <c r="KIR70" s="7"/>
      <c r="KIS70" s="7"/>
      <c r="KIT70" s="7"/>
      <c r="KIU70" s="7"/>
      <c r="KIV70" s="7"/>
      <c r="KIW70" s="7"/>
      <c r="KIX70" s="7"/>
      <c r="KIY70" s="7"/>
      <c r="KIZ70" s="7"/>
      <c r="KJA70" s="7"/>
      <c r="KJB70" s="7"/>
      <c r="KJC70" s="7"/>
      <c r="KJD70" s="7"/>
      <c r="KJE70" s="7"/>
      <c r="KJF70" s="7"/>
      <c r="KJG70" s="7"/>
      <c r="KJH70" s="7"/>
      <c r="KJI70" s="7"/>
      <c r="KJJ70" s="7"/>
      <c r="KJK70" s="7"/>
      <c r="KJL70" s="7"/>
      <c r="KJM70" s="7"/>
      <c r="KJN70" s="7"/>
      <c r="KJO70" s="7"/>
      <c r="KJP70" s="7"/>
      <c r="KJQ70" s="7"/>
      <c r="KJR70" s="7"/>
      <c r="KJS70" s="7"/>
      <c r="KJT70" s="7"/>
      <c r="KJU70" s="7"/>
      <c r="KJV70" s="7"/>
      <c r="KJW70" s="7"/>
      <c r="KJX70" s="7"/>
      <c r="KJY70" s="7"/>
      <c r="KJZ70" s="7"/>
      <c r="KKA70" s="7"/>
      <c r="KKB70" s="7"/>
      <c r="KKC70" s="7"/>
      <c r="KKD70" s="7"/>
      <c r="KKE70" s="7"/>
      <c r="KKF70" s="7"/>
      <c r="KKG70" s="7"/>
      <c r="KKH70" s="7"/>
      <c r="KKI70" s="7"/>
      <c r="KKJ70" s="7"/>
      <c r="KKK70" s="7"/>
      <c r="KKL70" s="7"/>
      <c r="KKM70" s="7"/>
      <c r="KKN70" s="7"/>
      <c r="KKO70" s="7"/>
      <c r="KKP70" s="7"/>
      <c r="KKQ70" s="7"/>
      <c r="KKR70" s="7"/>
      <c r="KKS70" s="7"/>
      <c r="KKT70" s="7"/>
      <c r="KKU70" s="7"/>
      <c r="KKV70" s="7"/>
      <c r="KKW70" s="7"/>
      <c r="KKX70" s="7"/>
      <c r="KKY70" s="7"/>
      <c r="KKZ70" s="7"/>
      <c r="KLA70" s="7"/>
      <c r="KLB70" s="7"/>
      <c r="KLC70" s="7"/>
      <c r="KLD70" s="7"/>
      <c r="KLE70" s="7"/>
      <c r="KLF70" s="7"/>
      <c r="KLG70" s="7"/>
      <c r="KLH70" s="7"/>
      <c r="KLI70" s="7"/>
      <c r="KLJ70" s="7"/>
      <c r="KLK70" s="7"/>
      <c r="KLL70" s="7"/>
      <c r="KLM70" s="7"/>
      <c r="KLN70" s="7"/>
      <c r="KLO70" s="7"/>
      <c r="KLP70" s="7"/>
      <c r="KLQ70" s="7"/>
      <c r="KLR70" s="7"/>
      <c r="KLS70" s="7"/>
      <c r="KLT70" s="7"/>
      <c r="KLU70" s="7"/>
      <c r="KLV70" s="7"/>
      <c r="KLW70" s="7"/>
      <c r="KLX70" s="7"/>
      <c r="KLY70" s="7"/>
      <c r="KLZ70" s="7"/>
      <c r="KMA70" s="7"/>
      <c r="KMB70" s="7"/>
      <c r="KMC70" s="7"/>
      <c r="KMD70" s="7"/>
      <c r="KME70" s="7"/>
      <c r="KMF70" s="7"/>
      <c r="KMG70" s="7"/>
      <c r="KMH70" s="7"/>
      <c r="KMI70" s="7"/>
      <c r="KMJ70" s="7"/>
      <c r="KMK70" s="7"/>
      <c r="KML70" s="7"/>
      <c r="KMM70" s="7"/>
      <c r="KMN70" s="7"/>
      <c r="KMO70" s="7"/>
      <c r="KMP70" s="7"/>
      <c r="KMQ70" s="7"/>
      <c r="KMR70" s="7"/>
      <c r="KMS70" s="7"/>
      <c r="KMT70" s="7"/>
      <c r="KMU70" s="7"/>
      <c r="KMV70" s="7"/>
      <c r="KMW70" s="7"/>
      <c r="KMX70" s="7"/>
      <c r="KMY70" s="7"/>
      <c r="KMZ70" s="7"/>
      <c r="KNA70" s="7"/>
      <c r="KNB70" s="7"/>
      <c r="KNC70" s="7"/>
      <c r="KND70" s="7"/>
      <c r="KNE70" s="7"/>
      <c r="KNF70" s="7"/>
      <c r="KNG70" s="7"/>
      <c r="KNH70" s="7"/>
      <c r="KNI70" s="7"/>
      <c r="KNJ70" s="7"/>
      <c r="KNK70" s="7"/>
      <c r="KNL70" s="7"/>
      <c r="KNM70" s="7"/>
      <c r="KNN70" s="7"/>
      <c r="KNO70" s="7"/>
      <c r="KNP70" s="7"/>
      <c r="KNQ70" s="7"/>
      <c r="KNR70" s="7"/>
      <c r="KNS70" s="7"/>
      <c r="KNT70" s="7"/>
      <c r="KNU70" s="7"/>
      <c r="KNV70" s="7"/>
      <c r="KNW70" s="7"/>
      <c r="KNX70" s="7"/>
      <c r="KNY70" s="7"/>
      <c r="KNZ70" s="7"/>
      <c r="KOA70" s="7"/>
      <c r="KOB70" s="7"/>
      <c r="KOC70" s="7"/>
      <c r="KOD70" s="7"/>
      <c r="KOE70" s="7"/>
      <c r="KOF70" s="7"/>
      <c r="KOG70" s="7"/>
      <c r="KOH70" s="7"/>
      <c r="KOI70" s="7"/>
      <c r="KOJ70" s="7"/>
      <c r="KOK70" s="7"/>
      <c r="KOL70" s="7"/>
      <c r="KOM70" s="7"/>
      <c r="KON70" s="7"/>
      <c r="KOO70" s="7"/>
      <c r="KOP70" s="7"/>
      <c r="KOQ70" s="7"/>
      <c r="KOR70" s="7"/>
      <c r="KOS70" s="7"/>
      <c r="KOT70" s="7"/>
      <c r="KOU70" s="7"/>
      <c r="KOV70" s="7"/>
      <c r="KOW70" s="7"/>
      <c r="KOX70" s="7"/>
      <c r="KOY70" s="7"/>
      <c r="KOZ70" s="7"/>
      <c r="KPA70" s="7"/>
      <c r="KPB70" s="7"/>
      <c r="KPC70" s="7"/>
      <c r="KPD70" s="7"/>
      <c r="KPE70" s="7"/>
      <c r="KPF70" s="7"/>
      <c r="KPG70" s="7"/>
      <c r="KPH70" s="7"/>
      <c r="KPI70" s="7"/>
      <c r="KPJ70" s="7"/>
      <c r="KPK70" s="7"/>
      <c r="KPL70" s="7"/>
      <c r="KPM70" s="7"/>
      <c r="KPN70" s="7"/>
      <c r="KPO70" s="7"/>
      <c r="KPP70" s="7"/>
      <c r="KPQ70" s="7"/>
      <c r="KPR70" s="7"/>
      <c r="KPS70" s="7"/>
      <c r="KPT70" s="7"/>
      <c r="KPU70" s="7"/>
      <c r="KPV70" s="7"/>
      <c r="KPW70" s="7"/>
      <c r="KPX70" s="7"/>
      <c r="KPY70" s="7"/>
      <c r="KPZ70" s="7"/>
      <c r="KQA70" s="7"/>
      <c r="KQB70" s="7"/>
      <c r="KQC70" s="7"/>
      <c r="KQD70" s="7"/>
      <c r="KQE70" s="7"/>
      <c r="KQF70" s="7"/>
      <c r="KQG70" s="7"/>
      <c r="KQH70" s="7"/>
      <c r="KQI70" s="7"/>
      <c r="KQJ70" s="7"/>
      <c r="KQK70" s="7"/>
      <c r="KQL70" s="7"/>
      <c r="KQM70" s="7"/>
      <c r="KQN70" s="7"/>
      <c r="KQO70" s="7"/>
      <c r="KQP70" s="7"/>
      <c r="KQQ70" s="7"/>
      <c r="KQR70" s="7"/>
      <c r="KQS70" s="7"/>
      <c r="KQT70" s="7"/>
      <c r="KQU70" s="7"/>
      <c r="KQV70" s="7"/>
      <c r="KQW70" s="7"/>
      <c r="KQX70" s="7"/>
      <c r="KQY70" s="7"/>
      <c r="KQZ70" s="7"/>
      <c r="KRA70" s="7"/>
      <c r="KRB70" s="7"/>
      <c r="KRC70" s="7"/>
      <c r="KRD70" s="7"/>
      <c r="KRE70" s="7"/>
      <c r="KRF70" s="7"/>
      <c r="KRG70" s="7"/>
      <c r="KRH70" s="7"/>
      <c r="KRI70" s="7"/>
      <c r="KRJ70" s="7"/>
      <c r="KRK70" s="7"/>
      <c r="KRL70" s="7"/>
      <c r="KRM70" s="7"/>
      <c r="KRN70" s="7"/>
      <c r="KRO70" s="7"/>
      <c r="KRP70" s="7"/>
      <c r="KRQ70" s="7"/>
      <c r="KRR70" s="7"/>
      <c r="KRS70" s="7"/>
      <c r="KRT70" s="7"/>
      <c r="KRU70" s="7"/>
      <c r="KRV70" s="7"/>
      <c r="KRW70" s="7"/>
      <c r="KRX70" s="7"/>
      <c r="KRY70" s="7"/>
      <c r="KRZ70" s="7"/>
      <c r="KSA70" s="7"/>
      <c r="KSB70" s="7"/>
      <c r="KSC70" s="7"/>
      <c r="KSD70" s="7"/>
      <c r="KSE70" s="7"/>
      <c r="KSF70" s="7"/>
      <c r="KSG70" s="7"/>
      <c r="KSH70" s="7"/>
      <c r="KSI70" s="7"/>
      <c r="KSJ70" s="7"/>
      <c r="KSK70" s="7"/>
      <c r="KSL70" s="7"/>
      <c r="KSM70" s="7"/>
      <c r="KSN70" s="7"/>
      <c r="KSO70" s="7"/>
      <c r="KSP70" s="7"/>
      <c r="KSQ70" s="7"/>
      <c r="KSR70" s="7"/>
      <c r="KSS70" s="7"/>
      <c r="KST70" s="7"/>
      <c r="KSU70" s="7"/>
      <c r="KSV70" s="7"/>
      <c r="KSW70" s="7"/>
      <c r="KSX70" s="7"/>
      <c r="KSY70" s="7"/>
      <c r="KSZ70" s="7"/>
      <c r="KTA70" s="7"/>
      <c r="KTB70" s="7"/>
      <c r="KTC70" s="7"/>
      <c r="KTD70" s="7"/>
      <c r="KTE70" s="7"/>
      <c r="KTF70" s="7"/>
      <c r="KTG70" s="7"/>
      <c r="KTH70" s="7"/>
      <c r="KTI70" s="7"/>
      <c r="KTJ70" s="7"/>
      <c r="KTK70" s="7"/>
      <c r="KTL70" s="7"/>
      <c r="KTM70" s="7"/>
      <c r="KTN70" s="7"/>
      <c r="KTO70" s="7"/>
      <c r="KTP70" s="7"/>
      <c r="KTQ70" s="7"/>
      <c r="KTR70" s="7"/>
      <c r="KTS70" s="7"/>
      <c r="KTT70" s="7"/>
      <c r="KTU70" s="7"/>
      <c r="KTV70" s="7"/>
      <c r="KTW70" s="7"/>
      <c r="KTX70" s="7"/>
      <c r="KTY70" s="7"/>
      <c r="KTZ70" s="7"/>
      <c r="KUA70" s="7"/>
      <c r="KUB70" s="7"/>
      <c r="KUC70" s="7"/>
      <c r="KUD70" s="7"/>
      <c r="KUE70" s="7"/>
      <c r="KUF70" s="7"/>
      <c r="KUG70" s="7"/>
      <c r="KUH70" s="7"/>
      <c r="KUI70" s="7"/>
      <c r="KUJ70" s="7"/>
      <c r="KUK70" s="7"/>
      <c r="KUL70" s="7"/>
      <c r="KUM70" s="7"/>
      <c r="KUN70" s="7"/>
      <c r="KUO70" s="7"/>
      <c r="KUP70" s="7"/>
      <c r="KUQ70" s="7"/>
      <c r="KUR70" s="7"/>
      <c r="KUS70" s="7"/>
      <c r="KUT70" s="7"/>
      <c r="KUU70" s="7"/>
      <c r="KUV70" s="7"/>
      <c r="KUW70" s="7"/>
      <c r="KUX70" s="7"/>
      <c r="KUY70" s="7"/>
      <c r="KUZ70" s="7"/>
      <c r="KVA70" s="7"/>
      <c r="KVB70" s="7"/>
      <c r="KVC70" s="7"/>
      <c r="KVD70" s="7"/>
      <c r="KVE70" s="7"/>
      <c r="KVF70" s="7"/>
      <c r="KVG70" s="7"/>
      <c r="KVH70" s="7"/>
      <c r="KVI70" s="7"/>
      <c r="KVJ70" s="7"/>
      <c r="KVK70" s="7"/>
      <c r="KVL70" s="7"/>
      <c r="KVM70" s="7"/>
      <c r="KVN70" s="7"/>
      <c r="KVO70" s="7"/>
      <c r="KVP70" s="7"/>
      <c r="KVQ70" s="7"/>
      <c r="KVR70" s="7"/>
      <c r="KVS70" s="7"/>
      <c r="KVT70" s="7"/>
      <c r="KVU70" s="7"/>
      <c r="KVV70" s="7"/>
      <c r="KVW70" s="7"/>
      <c r="KVX70" s="7"/>
      <c r="KVY70" s="7"/>
      <c r="KVZ70" s="7"/>
      <c r="KWA70" s="7"/>
      <c r="KWB70" s="7"/>
      <c r="KWC70" s="7"/>
      <c r="KWD70" s="7"/>
      <c r="KWE70" s="7"/>
      <c r="KWF70" s="7"/>
      <c r="KWG70" s="7"/>
      <c r="KWH70" s="7"/>
      <c r="KWI70" s="7"/>
      <c r="KWJ70" s="7"/>
      <c r="KWK70" s="7"/>
      <c r="KWL70" s="7"/>
      <c r="KWM70" s="7"/>
      <c r="KWN70" s="7"/>
      <c r="KWO70" s="7"/>
      <c r="KWP70" s="7"/>
      <c r="KWQ70" s="7"/>
      <c r="KWR70" s="7"/>
      <c r="KWS70" s="7"/>
      <c r="KWT70" s="7"/>
      <c r="KWU70" s="7"/>
      <c r="KWV70" s="7"/>
      <c r="KWW70" s="7"/>
      <c r="KWX70" s="7"/>
      <c r="KWY70" s="7"/>
      <c r="KWZ70" s="7"/>
      <c r="KXA70" s="7"/>
      <c r="KXB70" s="7"/>
      <c r="KXC70" s="7"/>
      <c r="KXD70" s="7"/>
      <c r="KXE70" s="7"/>
      <c r="KXF70" s="7"/>
      <c r="KXG70" s="7"/>
      <c r="KXH70" s="7"/>
      <c r="KXI70" s="7"/>
      <c r="KXJ70" s="7"/>
      <c r="KXK70" s="7"/>
      <c r="KXL70" s="7"/>
      <c r="KXM70" s="7"/>
      <c r="KXN70" s="7"/>
      <c r="KXO70" s="7"/>
      <c r="KXP70" s="7"/>
      <c r="KXQ70" s="7"/>
      <c r="KXR70" s="7"/>
      <c r="KXS70" s="7"/>
      <c r="KXT70" s="7"/>
      <c r="KXU70" s="7"/>
      <c r="KXV70" s="7"/>
      <c r="KXW70" s="7"/>
      <c r="KXX70" s="7"/>
      <c r="KXY70" s="7"/>
      <c r="KXZ70" s="7"/>
      <c r="KYA70" s="7"/>
      <c r="KYB70" s="7"/>
      <c r="KYC70" s="7"/>
      <c r="KYD70" s="7"/>
      <c r="KYE70" s="7"/>
      <c r="KYF70" s="7"/>
      <c r="KYG70" s="7"/>
      <c r="KYH70" s="7"/>
      <c r="KYI70" s="7"/>
      <c r="KYJ70" s="7"/>
      <c r="KYK70" s="7"/>
      <c r="KYL70" s="7"/>
      <c r="KYM70" s="7"/>
      <c r="KYN70" s="7"/>
      <c r="KYO70" s="7"/>
      <c r="KYP70" s="7"/>
      <c r="KYQ70" s="7"/>
      <c r="KYR70" s="7"/>
      <c r="KYS70" s="7"/>
      <c r="KYT70" s="7"/>
      <c r="KYU70" s="7"/>
      <c r="KYV70" s="7"/>
      <c r="KYW70" s="7"/>
      <c r="KYX70" s="7"/>
      <c r="KYY70" s="7"/>
      <c r="KYZ70" s="7"/>
      <c r="KZA70" s="7"/>
      <c r="KZB70" s="7"/>
      <c r="KZC70" s="7"/>
      <c r="KZD70" s="7"/>
      <c r="KZE70" s="7"/>
      <c r="KZF70" s="7"/>
      <c r="KZG70" s="7"/>
      <c r="KZH70" s="7"/>
      <c r="KZI70" s="7"/>
      <c r="KZJ70" s="7"/>
      <c r="KZK70" s="7"/>
      <c r="KZL70" s="7"/>
      <c r="KZM70" s="7"/>
      <c r="KZN70" s="7"/>
      <c r="KZO70" s="7"/>
      <c r="KZP70" s="7"/>
      <c r="KZQ70" s="7"/>
      <c r="KZR70" s="7"/>
      <c r="KZS70" s="7"/>
      <c r="KZT70" s="7"/>
      <c r="KZU70" s="7"/>
      <c r="KZV70" s="7"/>
      <c r="KZW70" s="7"/>
      <c r="KZX70" s="7"/>
      <c r="KZY70" s="7"/>
      <c r="KZZ70" s="7"/>
      <c r="LAA70" s="7"/>
      <c r="LAB70" s="7"/>
      <c r="LAC70" s="7"/>
      <c r="LAD70" s="7"/>
      <c r="LAE70" s="7"/>
      <c r="LAF70" s="7"/>
      <c r="LAG70" s="7"/>
      <c r="LAH70" s="7"/>
      <c r="LAI70" s="7"/>
      <c r="LAJ70" s="7"/>
      <c r="LAK70" s="7"/>
      <c r="LAL70" s="7"/>
      <c r="LAM70" s="7"/>
      <c r="LAN70" s="7"/>
      <c r="LAO70" s="7"/>
      <c r="LAP70" s="7"/>
      <c r="LAQ70" s="7"/>
      <c r="LAR70" s="7"/>
      <c r="LAS70" s="7"/>
      <c r="LAT70" s="7"/>
      <c r="LAU70" s="7"/>
      <c r="LAV70" s="7"/>
      <c r="LAW70" s="7"/>
      <c r="LAX70" s="7"/>
      <c r="LAY70" s="7"/>
      <c r="LAZ70" s="7"/>
      <c r="LBA70" s="7"/>
      <c r="LBB70" s="7"/>
      <c r="LBC70" s="7"/>
      <c r="LBD70" s="7"/>
      <c r="LBE70" s="7"/>
      <c r="LBF70" s="7"/>
      <c r="LBG70" s="7"/>
      <c r="LBH70" s="7"/>
      <c r="LBI70" s="7"/>
      <c r="LBJ70" s="7"/>
      <c r="LBK70" s="7"/>
      <c r="LBL70" s="7"/>
      <c r="LBM70" s="7"/>
      <c r="LBN70" s="7"/>
      <c r="LBO70" s="7"/>
      <c r="LBP70" s="7"/>
      <c r="LBQ70" s="7"/>
      <c r="LBR70" s="7"/>
      <c r="LBS70" s="7"/>
      <c r="LBT70" s="7"/>
      <c r="LBU70" s="7"/>
      <c r="LBV70" s="7"/>
      <c r="LBW70" s="7"/>
      <c r="LBX70" s="7"/>
      <c r="LBY70" s="7"/>
      <c r="LBZ70" s="7"/>
      <c r="LCA70" s="7"/>
      <c r="LCB70" s="7"/>
      <c r="LCC70" s="7"/>
      <c r="LCD70" s="7"/>
      <c r="LCE70" s="7"/>
      <c r="LCF70" s="7"/>
      <c r="LCG70" s="7"/>
      <c r="LCH70" s="7"/>
      <c r="LCI70" s="7"/>
      <c r="LCJ70" s="7"/>
      <c r="LCK70" s="7"/>
      <c r="LCL70" s="7"/>
      <c r="LCM70" s="7"/>
      <c r="LCN70" s="7"/>
      <c r="LCO70" s="7"/>
      <c r="LCP70" s="7"/>
      <c r="LCQ70" s="7"/>
      <c r="LCR70" s="7"/>
      <c r="LCS70" s="7"/>
      <c r="LCT70" s="7"/>
      <c r="LCU70" s="7"/>
      <c r="LCV70" s="7"/>
      <c r="LCW70" s="7"/>
      <c r="LCX70" s="7"/>
      <c r="LCY70" s="7"/>
      <c r="LCZ70" s="7"/>
      <c r="LDA70" s="7"/>
      <c r="LDB70" s="7"/>
      <c r="LDC70" s="7"/>
      <c r="LDD70" s="7"/>
      <c r="LDE70" s="7"/>
      <c r="LDF70" s="7"/>
      <c r="LDG70" s="7"/>
      <c r="LDH70" s="7"/>
      <c r="LDI70" s="7"/>
      <c r="LDJ70" s="7"/>
      <c r="LDK70" s="7"/>
      <c r="LDL70" s="7"/>
      <c r="LDM70" s="7"/>
      <c r="LDN70" s="7"/>
      <c r="LDO70" s="7"/>
      <c r="LDP70" s="7"/>
      <c r="LDQ70" s="7"/>
      <c r="LDR70" s="7"/>
      <c r="LDS70" s="7"/>
      <c r="LDT70" s="7"/>
      <c r="LDU70" s="7"/>
      <c r="LDV70" s="7"/>
      <c r="LDW70" s="7"/>
      <c r="LDX70" s="7"/>
      <c r="LDY70" s="7"/>
      <c r="LDZ70" s="7"/>
      <c r="LEA70" s="7"/>
      <c r="LEB70" s="7"/>
      <c r="LEC70" s="7"/>
      <c r="LED70" s="7"/>
      <c r="LEE70" s="7"/>
      <c r="LEF70" s="7"/>
      <c r="LEG70" s="7"/>
      <c r="LEH70" s="7"/>
      <c r="LEI70" s="7"/>
      <c r="LEJ70" s="7"/>
      <c r="LEK70" s="7"/>
      <c r="LEL70" s="7"/>
      <c r="LEM70" s="7"/>
      <c r="LEN70" s="7"/>
      <c r="LEO70" s="7"/>
      <c r="LEP70" s="7"/>
      <c r="LEQ70" s="7"/>
      <c r="LER70" s="7"/>
      <c r="LES70" s="7"/>
      <c r="LET70" s="7"/>
      <c r="LEU70" s="7"/>
      <c r="LEV70" s="7"/>
      <c r="LEW70" s="7"/>
      <c r="LEX70" s="7"/>
      <c r="LEY70" s="7"/>
      <c r="LEZ70" s="7"/>
      <c r="LFA70" s="7"/>
      <c r="LFB70" s="7"/>
      <c r="LFC70" s="7"/>
      <c r="LFD70" s="7"/>
      <c r="LFE70" s="7"/>
      <c r="LFF70" s="7"/>
      <c r="LFG70" s="7"/>
      <c r="LFH70" s="7"/>
      <c r="LFI70" s="7"/>
      <c r="LFJ70" s="7"/>
      <c r="LFK70" s="7"/>
      <c r="LFL70" s="7"/>
      <c r="LFM70" s="7"/>
      <c r="LFN70" s="7"/>
      <c r="LFO70" s="7"/>
      <c r="LFP70" s="7"/>
      <c r="LFQ70" s="7"/>
      <c r="LFR70" s="7"/>
      <c r="LFS70" s="7"/>
      <c r="LFT70" s="7"/>
      <c r="LFU70" s="7"/>
      <c r="LFV70" s="7"/>
      <c r="LFW70" s="7"/>
      <c r="LFX70" s="7"/>
      <c r="LFY70" s="7"/>
      <c r="LFZ70" s="7"/>
      <c r="LGA70" s="7"/>
      <c r="LGB70" s="7"/>
      <c r="LGC70" s="7"/>
      <c r="LGD70" s="7"/>
      <c r="LGE70" s="7"/>
      <c r="LGF70" s="7"/>
      <c r="LGG70" s="7"/>
      <c r="LGH70" s="7"/>
      <c r="LGI70" s="7"/>
      <c r="LGJ70" s="7"/>
      <c r="LGK70" s="7"/>
      <c r="LGL70" s="7"/>
      <c r="LGM70" s="7"/>
      <c r="LGN70" s="7"/>
      <c r="LGO70" s="7"/>
      <c r="LGP70" s="7"/>
      <c r="LGQ70" s="7"/>
      <c r="LGR70" s="7"/>
      <c r="LGS70" s="7"/>
      <c r="LGT70" s="7"/>
      <c r="LGU70" s="7"/>
      <c r="LGV70" s="7"/>
      <c r="LGW70" s="7"/>
      <c r="LGX70" s="7"/>
      <c r="LGY70" s="7"/>
      <c r="LGZ70" s="7"/>
      <c r="LHA70" s="7"/>
      <c r="LHB70" s="7"/>
      <c r="LHC70" s="7"/>
      <c r="LHD70" s="7"/>
      <c r="LHE70" s="7"/>
      <c r="LHF70" s="7"/>
      <c r="LHG70" s="7"/>
      <c r="LHH70" s="7"/>
      <c r="LHI70" s="7"/>
      <c r="LHJ70" s="7"/>
      <c r="LHK70" s="7"/>
      <c r="LHL70" s="7"/>
      <c r="LHM70" s="7"/>
      <c r="LHN70" s="7"/>
      <c r="LHO70" s="7"/>
      <c r="LHP70" s="7"/>
      <c r="LHQ70" s="7"/>
      <c r="LHR70" s="7"/>
      <c r="LHS70" s="7"/>
      <c r="LHT70" s="7"/>
      <c r="LHU70" s="7"/>
      <c r="LHV70" s="7"/>
      <c r="LHW70" s="7"/>
      <c r="LHX70" s="7"/>
      <c r="LHY70" s="7"/>
      <c r="LHZ70" s="7"/>
      <c r="LIA70" s="7"/>
      <c r="LIB70" s="7"/>
      <c r="LIC70" s="7"/>
      <c r="LID70" s="7"/>
      <c r="LIE70" s="7"/>
      <c r="LIF70" s="7"/>
      <c r="LIG70" s="7"/>
      <c r="LIH70" s="7"/>
      <c r="LII70" s="7"/>
      <c r="LIJ70" s="7"/>
      <c r="LIK70" s="7"/>
      <c r="LIL70" s="7"/>
      <c r="LIM70" s="7"/>
      <c r="LIN70" s="7"/>
      <c r="LIO70" s="7"/>
      <c r="LIP70" s="7"/>
      <c r="LIQ70" s="7"/>
      <c r="LIR70" s="7"/>
      <c r="LIS70" s="7"/>
      <c r="LIT70" s="7"/>
      <c r="LIU70" s="7"/>
      <c r="LIV70" s="7"/>
      <c r="LIW70" s="7"/>
      <c r="LIX70" s="7"/>
      <c r="LIY70" s="7"/>
      <c r="LIZ70" s="7"/>
      <c r="LJA70" s="7"/>
      <c r="LJB70" s="7"/>
      <c r="LJC70" s="7"/>
      <c r="LJD70" s="7"/>
      <c r="LJE70" s="7"/>
      <c r="LJF70" s="7"/>
      <c r="LJG70" s="7"/>
      <c r="LJH70" s="7"/>
      <c r="LJI70" s="7"/>
      <c r="LJJ70" s="7"/>
      <c r="LJK70" s="7"/>
      <c r="LJL70" s="7"/>
      <c r="LJM70" s="7"/>
      <c r="LJN70" s="7"/>
      <c r="LJO70" s="7"/>
      <c r="LJP70" s="7"/>
      <c r="LJQ70" s="7"/>
      <c r="LJR70" s="7"/>
      <c r="LJS70" s="7"/>
      <c r="LJT70" s="7"/>
      <c r="LJU70" s="7"/>
      <c r="LJV70" s="7"/>
      <c r="LJW70" s="7"/>
      <c r="LJX70" s="7"/>
      <c r="LJY70" s="7"/>
      <c r="LJZ70" s="7"/>
      <c r="LKA70" s="7"/>
      <c r="LKB70" s="7"/>
      <c r="LKC70" s="7"/>
      <c r="LKD70" s="7"/>
      <c r="LKE70" s="7"/>
      <c r="LKF70" s="7"/>
      <c r="LKG70" s="7"/>
      <c r="LKH70" s="7"/>
      <c r="LKI70" s="7"/>
      <c r="LKJ70" s="7"/>
      <c r="LKK70" s="7"/>
      <c r="LKL70" s="7"/>
      <c r="LKM70" s="7"/>
      <c r="LKN70" s="7"/>
      <c r="LKO70" s="7"/>
      <c r="LKP70" s="7"/>
      <c r="LKQ70" s="7"/>
      <c r="LKR70" s="7"/>
      <c r="LKS70" s="7"/>
      <c r="LKT70" s="7"/>
      <c r="LKU70" s="7"/>
      <c r="LKV70" s="7"/>
      <c r="LKW70" s="7"/>
      <c r="LKX70" s="7"/>
      <c r="LKY70" s="7"/>
      <c r="LKZ70" s="7"/>
      <c r="LLA70" s="7"/>
      <c r="LLB70" s="7"/>
      <c r="LLC70" s="7"/>
      <c r="LLD70" s="7"/>
      <c r="LLE70" s="7"/>
      <c r="LLF70" s="7"/>
      <c r="LLG70" s="7"/>
      <c r="LLH70" s="7"/>
      <c r="LLI70" s="7"/>
      <c r="LLJ70" s="7"/>
      <c r="LLK70" s="7"/>
      <c r="LLL70" s="7"/>
      <c r="LLM70" s="7"/>
      <c r="LLN70" s="7"/>
      <c r="LLO70" s="7"/>
      <c r="LLP70" s="7"/>
      <c r="LLQ70" s="7"/>
      <c r="LLR70" s="7"/>
      <c r="LLS70" s="7"/>
      <c r="LLT70" s="7"/>
      <c r="LLU70" s="7"/>
      <c r="LLV70" s="7"/>
      <c r="LLW70" s="7"/>
      <c r="LLX70" s="7"/>
      <c r="LLY70" s="7"/>
      <c r="LLZ70" s="7"/>
      <c r="LMA70" s="7"/>
      <c r="LMB70" s="7"/>
      <c r="LMC70" s="7"/>
      <c r="LMD70" s="7"/>
      <c r="LME70" s="7"/>
      <c r="LMF70" s="7"/>
      <c r="LMG70" s="7"/>
      <c r="LMH70" s="7"/>
      <c r="LMI70" s="7"/>
      <c r="LMJ70" s="7"/>
      <c r="LMK70" s="7"/>
      <c r="LML70" s="7"/>
      <c r="LMM70" s="7"/>
      <c r="LMN70" s="7"/>
      <c r="LMO70" s="7"/>
      <c r="LMP70" s="7"/>
      <c r="LMQ70" s="7"/>
      <c r="LMR70" s="7"/>
      <c r="LMS70" s="7"/>
      <c r="LMT70" s="7"/>
      <c r="LMU70" s="7"/>
      <c r="LMV70" s="7"/>
      <c r="LMW70" s="7"/>
      <c r="LMX70" s="7"/>
      <c r="LMY70" s="7"/>
      <c r="LMZ70" s="7"/>
      <c r="LNA70" s="7"/>
      <c r="LNB70" s="7"/>
      <c r="LNC70" s="7"/>
      <c r="LND70" s="7"/>
      <c r="LNE70" s="7"/>
      <c r="LNF70" s="7"/>
      <c r="LNG70" s="7"/>
      <c r="LNH70" s="7"/>
      <c r="LNI70" s="7"/>
      <c r="LNJ70" s="7"/>
      <c r="LNK70" s="7"/>
      <c r="LNL70" s="7"/>
      <c r="LNM70" s="7"/>
      <c r="LNN70" s="7"/>
      <c r="LNO70" s="7"/>
      <c r="LNP70" s="7"/>
      <c r="LNQ70" s="7"/>
      <c r="LNR70" s="7"/>
      <c r="LNS70" s="7"/>
      <c r="LNT70" s="7"/>
      <c r="LNU70" s="7"/>
      <c r="LNV70" s="7"/>
      <c r="LNW70" s="7"/>
      <c r="LNX70" s="7"/>
      <c r="LNY70" s="7"/>
      <c r="LNZ70" s="7"/>
      <c r="LOA70" s="7"/>
      <c r="LOB70" s="7"/>
      <c r="LOC70" s="7"/>
      <c r="LOD70" s="7"/>
      <c r="LOE70" s="7"/>
      <c r="LOF70" s="7"/>
      <c r="LOG70" s="7"/>
      <c r="LOH70" s="7"/>
      <c r="LOI70" s="7"/>
      <c r="LOJ70" s="7"/>
      <c r="LOK70" s="7"/>
      <c r="LOL70" s="7"/>
      <c r="LOM70" s="7"/>
      <c r="LON70" s="7"/>
      <c r="LOO70" s="7"/>
      <c r="LOP70" s="7"/>
      <c r="LOQ70" s="7"/>
      <c r="LOR70" s="7"/>
      <c r="LOS70" s="7"/>
      <c r="LOT70" s="7"/>
      <c r="LOU70" s="7"/>
      <c r="LOV70" s="7"/>
      <c r="LOW70" s="7"/>
      <c r="LOX70" s="7"/>
      <c r="LOY70" s="7"/>
      <c r="LOZ70" s="7"/>
      <c r="LPA70" s="7"/>
      <c r="LPB70" s="7"/>
      <c r="LPC70" s="7"/>
      <c r="LPD70" s="7"/>
      <c r="LPE70" s="7"/>
      <c r="LPF70" s="7"/>
      <c r="LPG70" s="7"/>
      <c r="LPH70" s="7"/>
      <c r="LPI70" s="7"/>
      <c r="LPJ70" s="7"/>
      <c r="LPK70" s="7"/>
      <c r="LPL70" s="7"/>
      <c r="LPM70" s="7"/>
      <c r="LPN70" s="7"/>
      <c r="LPO70" s="7"/>
      <c r="LPP70" s="7"/>
      <c r="LPQ70" s="7"/>
      <c r="LPR70" s="7"/>
      <c r="LPS70" s="7"/>
      <c r="LPT70" s="7"/>
      <c r="LPU70" s="7"/>
      <c r="LPV70" s="7"/>
      <c r="LPW70" s="7"/>
      <c r="LPX70" s="7"/>
      <c r="LPY70" s="7"/>
      <c r="LPZ70" s="7"/>
      <c r="LQA70" s="7"/>
      <c r="LQB70" s="7"/>
      <c r="LQC70" s="7"/>
      <c r="LQD70" s="7"/>
      <c r="LQE70" s="7"/>
      <c r="LQF70" s="7"/>
      <c r="LQG70" s="7"/>
      <c r="LQH70" s="7"/>
      <c r="LQI70" s="7"/>
      <c r="LQJ70" s="7"/>
      <c r="LQK70" s="7"/>
      <c r="LQL70" s="7"/>
      <c r="LQM70" s="7"/>
      <c r="LQN70" s="7"/>
      <c r="LQO70" s="7"/>
      <c r="LQP70" s="7"/>
      <c r="LQQ70" s="7"/>
      <c r="LQR70" s="7"/>
      <c r="LQS70" s="7"/>
      <c r="LQT70" s="7"/>
      <c r="LQU70" s="7"/>
      <c r="LQV70" s="7"/>
      <c r="LQW70" s="7"/>
      <c r="LQX70" s="7"/>
      <c r="LQY70" s="7"/>
      <c r="LQZ70" s="7"/>
      <c r="LRA70" s="7"/>
      <c r="LRB70" s="7"/>
      <c r="LRC70" s="7"/>
      <c r="LRD70" s="7"/>
      <c r="LRE70" s="7"/>
      <c r="LRF70" s="7"/>
      <c r="LRG70" s="7"/>
      <c r="LRH70" s="7"/>
      <c r="LRI70" s="7"/>
      <c r="LRJ70" s="7"/>
      <c r="LRK70" s="7"/>
      <c r="LRL70" s="7"/>
      <c r="LRM70" s="7"/>
      <c r="LRN70" s="7"/>
      <c r="LRO70" s="7"/>
      <c r="LRP70" s="7"/>
      <c r="LRQ70" s="7"/>
      <c r="LRR70" s="7"/>
      <c r="LRS70" s="7"/>
      <c r="LRT70" s="7"/>
      <c r="LRU70" s="7"/>
      <c r="LRV70" s="7"/>
      <c r="LRW70" s="7"/>
      <c r="LRX70" s="7"/>
      <c r="LRY70" s="7"/>
      <c r="LRZ70" s="7"/>
      <c r="LSA70" s="7"/>
      <c r="LSB70" s="7"/>
      <c r="LSC70" s="7"/>
      <c r="LSD70" s="7"/>
      <c r="LSE70" s="7"/>
      <c r="LSF70" s="7"/>
      <c r="LSG70" s="7"/>
      <c r="LSH70" s="7"/>
      <c r="LSI70" s="7"/>
      <c r="LSJ70" s="7"/>
      <c r="LSK70" s="7"/>
      <c r="LSL70" s="7"/>
      <c r="LSM70" s="7"/>
      <c r="LSN70" s="7"/>
      <c r="LSO70" s="7"/>
      <c r="LSP70" s="7"/>
      <c r="LSQ70" s="7"/>
      <c r="LSR70" s="7"/>
      <c r="LSS70" s="7"/>
      <c r="LST70" s="7"/>
      <c r="LSU70" s="7"/>
      <c r="LSV70" s="7"/>
      <c r="LSW70" s="7"/>
      <c r="LSX70" s="7"/>
      <c r="LSY70" s="7"/>
      <c r="LSZ70" s="7"/>
      <c r="LTA70" s="7"/>
      <c r="LTB70" s="7"/>
      <c r="LTC70" s="7"/>
      <c r="LTD70" s="7"/>
      <c r="LTE70" s="7"/>
      <c r="LTF70" s="7"/>
      <c r="LTG70" s="7"/>
      <c r="LTH70" s="7"/>
      <c r="LTI70" s="7"/>
      <c r="LTJ70" s="7"/>
      <c r="LTK70" s="7"/>
      <c r="LTL70" s="7"/>
      <c r="LTM70" s="7"/>
      <c r="LTN70" s="7"/>
      <c r="LTO70" s="7"/>
      <c r="LTP70" s="7"/>
      <c r="LTQ70" s="7"/>
      <c r="LTR70" s="7"/>
      <c r="LTS70" s="7"/>
      <c r="LTT70" s="7"/>
      <c r="LTU70" s="7"/>
      <c r="LTV70" s="7"/>
      <c r="LTW70" s="7"/>
      <c r="LTX70" s="7"/>
      <c r="LTY70" s="7"/>
      <c r="LTZ70" s="7"/>
      <c r="LUA70" s="7"/>
      <c r="LUB70" s="7"/>
      <c r="LUC70" s="7"/>
      <c r="LUD70" s="7"/>
      <c r="LUE70" s="7"/>
      <c r="LUF70" s="7"/>
      <c r="LUG70" s="7"/>
      <c r="LUH70" s="7"/>
      <c r="LUI70" s="7"/>
      <c r="LUJ70" s="7"/>
      <c r="LUK70" s="7"/>
      <c r="LUL70" s="7"/>
      <c r="LUM70" s="7"/>
      <c r="LUN70" s="7"/>
      <c r="LUO70" s="7"/>
      <c r="LUP70" s="7"/>
      <c r="LUQ70" s="7"/>
      <c r="LUR70" s="7"/>
      <c r="LUS70" s="7"/>
      <c r="LUT70" s="7"/>
      <c r="LUU70" s="7"/>
      <c r="LUV70" s="7"/>
      <c r="LUW70" s="7"/>
      <c r="LUX70" s="7"/>
      <c r="LUY70" s="7"/>
      <c r="LUZ70" s="7"/>
      <c r="LVA70" s="7"/>
      <c r="LVB70" s="7"/>
      <c r="LVC70" s="7"/>
      <c r="LVD70" s="7"/>
      <c r="LVE70" s="7"/>
      <c r="LVF70" s="7"/>
      <c r="LVG70" s="7"/>
      <c r="LVH70" s="7"/>
      <c r="LVI70" s="7"/>
      <c r="LVJ70" s="7"/>
      <c r="LVK70" s="7"/>
      <c r="LVL70" s="7"/>
      <c r="LVM70" s="7"/>
      <c r="LVN70" s="7"/>
      <c r="LVO70" s="7"/>
      <c r="LVP70" s="7"/>
      <c r="LVQ70" s="7"/>
      <c r="LVR70" s="7"/>
      <c r="LVS70" s="7"/>
      <c r="LVT70" s="7"/>
      <c r="LVU70" s="7"/>
      <c r="LVV70" s="7"/>
      <c r="LVW70" s="7"/>
      <c r="LVX70" s="7"/>
      <c r="LVY70" s="7"/>
      <c r="LVZ70" s="7"/>
      <c r="LWA70" s="7"/>
      <c r="LWB70" s="7"/>
      <c r="LWC70" s="7"/>
      <c r="LWD70" s="7"/>
      <c r="LWE70" s="7"/>
      <c r="LWF70" s="7"/>
      <c r="LWG70" s="7"/>
      <c r="LWH70" s="7"/>
      <c r="LWI70" s="7"/>
      <c r="LWJ70" s="7"/>
      <c r="LWK70" s="7"/>
      <c r="LWL70" s="7"/>
      <c r="LWM70" s="7"/>
      <c r="LWN70" s="7"/>
      <c r="LWO70" s="7"/>
      <c r="LWP70" s="7"/>
      <c r="LWQ70" s="7"/>
      <c r="LWR70" s="7"/>
      <c r="LWS70" s="7"/>
      <c r="LWT70" s="7"/>
      <c r="LWU70" s="7"/>
      <c r="LWV70" s="7"/>
      <c r="LWW70" s="7"/>
      <c r="LWX70" s="7"/>
      <c r="LWY70" s="7"/>
      <c r="LWZ70" s="7"/>
      <c r="LXA70" s="7"/>
      <c r="LXB70" s="7"/>
      <c r="LXC70" s="7"/>
      <c r="LXD70" s="7"/>
      <c r="LXE70" s="7"/>
      <c r="LXF70" s="7"/>
      <c r="LXG70" s="7"/>
      <c r="LXH70" s="7"/>
      <c r="LXI70" s="7"/>
      <c r="LXJ70" s="7"/>
      <c r="LXK70" s="7"/>
      <c r="LXL70" s="7"/>
      <c r="LXM70" s="7"/>
      <c r="LXN70" s="7"/>
      <c r="LXO70" s="7"/>
      <c r="LXP70" s="7"/>
      <c r="LXQ70" s="7"/>
      <c r="LXR70" s="7"/>
      <c r="LXS70" s="7"/>
      <c r="LXT70" s="7"/>
      <c r="LXU70" s="7"/>
      <c r="LXV70" s="7"/>
      <c r="LXW70" s="7"/>
      <c r="LXX70" s="7"/>
      <c r="LXY70" s="7"/>
      <c r="LXZ70" s="7"/>
      <c r="LYA70" s="7"/>
      <c r="LYB70" s="7"/>
      <c r="LYC70" s="7"/>
      <c r="LYD70" s="7"/>
      <c r="LYE70" s="7"/>
      <c r="LYF70" s="7"/>
      <c r="LYG70" s="7"/>
      <c r="LYH70" s="7"/>
      <c r="LYI70" s="7"/>
      <c r="LYJ70" s="7"/>
      <c r="LYK70" s="7"/>
      <c r="LYL70" s="7"/>
      <c r="LYM70" s="7"/>
      <c r="LYN70" s="7"/>
      <c r="LYO70" s="7"/>
      <c r="LYP70" s="7"/>
      <c r="LYQ70" s="7"/>
      <c r="LYR70" s="7"/>
      <c r="LYS70" s="7"/>
      <c r="LYT70" s="7"/>
      <c r="LYU70" s="7"/>
      <c r="LYV70" s="7"/>
      <c r="LYW70" s="7"/>
      <c r="LYX70" s="7"/>
      <c r="LYY70" s="7"/>
      <c r="LYZ70" s="7"/>
      <c r="LZA70" s="7"/>
      <c r="LZB70" s="7"/>
      <c r="LZC70" s="7"/>
      <c r="LZD70" s="7"/>
      <c r="LZE70" s="7"/>
      <c r="LZF70" s="7"/>
      <c r="LZG70" s="7"/>
      <c r="LZH70" s="7"/>
      <c r="LZI70" s="7"/>
      <c r="LZJ70" s="7"/>
      <c r="LZK70" s="7"/>
      <c r="LZL70" s="7"/>
      <c r="LZM70" s="7"/>
      <c r="LZN70" s="7"/>
      <c r="LZO70" s="7"/>
      <c r="LZP70" s="7"/>
      <c r="LZQ70" s="7"/>
      <c r="LZR70" s="7"/>
      <c r="LZS70" s="7"/>
      <c r="LZT70" s="7"/>
      <c r="LZU70" s="7"/>
      <c r="LZV70" s="7"/>
      <c r="LZW70" s="7"/>
      <c r="LZX70" s="7"/>
      <c r="LZY70" s="7"/>
      <c r="LZZ70" s="7"/>
      <c r="MAA70" s="7"/>
      <c r="MAB70" s="7"/>
      <c r="MAC70" s="7"/>
      <c r="MAD70" s="7"/>
      <c r="MAE70" s="7"/>
      <c r="MAF70" s="7"/>
      <c r="MAG70" s="7"/>
      <c r="MAH70" s="7"/>
      <c r="MAI70" s="7"/>
      <c r="MAJ70" s="7"/>
      <c r="MAK70" s="7"/>
      <c r="MAL70" s="7"/>
      <c r="MAM70" s="7"/>
      <c r="MAN70" s="7"/>
      <c r="MAO70" s="7"/>
      <c r="MAP70" s="7"/>
      <c r="MAQ70" s="7"/>
      <c r="MAR70" s="7"/>
      <c r="MAS70" s="7"/>
      <c r="MAT70" s="7"/>
      <c r="MAU70" s="7"/>
      <c r="MAV70" s="7"/>
      <c r="MAW70" s="7"/>
      <c r="MAX70" s="7"/>
      <c r="MAY70" s="7"/>
      <c r="MAZ70" s="7"/>
      <c r="MBA70" s="7"/>
      <c r="MBB70" s="7"/>
      <c r="MBC70" s="7"/>
      <c r="MBD70" s="7"/>
      <c r="MBE70" s="7"/>
      <c r="MBF70" s="7"/>
      <c r="MBG70" s="7"/>
      <c r="MBH70" s="7"/>
      <c r="MBI70" s="7"/>
      <c r="MBJ70" s="7"/>
      <c r="MBK70" s="7"/>
      <c r="MBL70" s="7"/>
      <c r="MBM70" s="7"/>
      <c r="MBN70" s="7"/>
      <c r="MBO70" s="7"/>
      <c r="MBP70" s="7"/>
      <c r="MBQ70" s="7"/>
      <c r="MBR70" s="7"/>
      <c r="MBS70" s="7"/>
      <c r="MBT70" s="7"/>
      <c r="MBU70" s="7"/>
      <c r="MBV70" s="7"/>
      <c r="MBW70" s="7"/>
      <c r="MBX70" s="7"/>
      <c r="MBY70" s="7"/>
      <c r="MBZ70" s="7"/>
      <c r="MCA70" s="7"/>
      <c r="MCB70" s="7"/>
      <c r="MCC70" s="7"/>
      <c r="MCD70" s="7"/>
      <c r="MCE70" s="7"/>
      <c r="MCF70" s="7"/>
      <c r="MCG70" s="7"/>
      <c r="MCH70" s="7"/>
      <c r="MCI70" s="7"/>
      <c r="MCJ70" s="7"/>
      <c r="MCK70" s="7"/>
      <c r="MCL70" s="7"/>
      <c r="MCM70" s="7"/>
      <c r="MCN70" s="7"/>
      <c r="MCO70" s="7"/>
      <c r="MCP70" s="7"/>
      <c r="MCQ70" s="7"/>
      <c r="MCR70" s="7"/>
      <c r="MCS70" s="7"/>
      <c r="MCT70" s="7"/>
      <c r="MCU70" s="7"/>
      <c r="MCV70" s="7"/>
      <c r="MCW70" s="7"/>
      <c r="MCX70" s="7"/>
      <c r="MCY70" s="7"/>
      <c r="MCZ70" s="7"/>
      <c r="MDA70" s="7"/>
      <c r="MDB70" s="7"/>
      <c r="MDC70" s="7"/>
      <c r="MDD70" s="7"/>
      <c r="MDE70" s="7"/>
      <c r="MDF70" s="7"/>
      <c r="MDG70" s="7"/>
      <c r="MDH70" s="7"/>
      <c r="MDI70" s="7"/>
      <c r="MDJ70" s="7"/>
      <c r="MDK70" s="7"/>
      <c r="MDL70" s="7"/>
      <c r="MDM70" s="7"/>
      <c r="MDN70" s="7"/>
      <c r="MDO70" s="7"/>
      <c r="MDP70" s="7"/>
      <c r="MDQ70" s="7"/>
      <c r="MDR70" s="7"/>
      <c r="MDS70" s="7"/>
      <c r="MDT70" s="7"/>
      <c r="MDU70" s="7"/>
      <c r="MDV70" s="7"/>
      <c r="MDW70" s="7"/>
      <c r="MDX70" s="7"/>
      <c r="MDY70" s="7"/>
      <c r="MDZ70" s="7"/>
      <c r="MEA70" s="7"/>
      <c r="MEB70" s="7"/>
      <c r="MEC70" s="7"/>
      <c r="MED70" s="7"/>
      <c r="MEE70" s="7"/>
      <c r="MEF70" s="7"/>
      <c r="MEG70" s="7"/>
      <c r="MEH70" s="7"/>
      <c r="MEI70" s="7"/>
      <c r="MEJ70" s="7"/>
      <c r="MEK70" s="7"/>
      <c r="MEL70" s="7"/>
      <c r="MEM70" s="7"/>
      <c r="MEN70" s="7"/>
      <c r="MEO70" s="7"/>
      <c r="MEP70" s="7"/>
      <c r="MEQ70" s="7"/>
      <c r="MER70" s="7"/>
      <c r="MES70" s="7"/>
      <c r="MET70" s="7"/>
      <c r="MEU70" s="7"/>
      <c r="MEV70" s="7"/>
      <c r="MEW70" s="7"/>
      <c r="MEX70" s="7"/>
      <c r="MEY70" s="7"/>
      <c r="MEZ70" s="7"/>
      <c r="MFA70" s="7"/>
      <c r="MFB70" s="7"/>
      <c r="MFC70" s="7"/>
      <c r="MFD70" s="7"/>
      <c r="MFE70" s="7"/>
      <c r="MFF70" s="7"/>
      <c r="MFG70" s="7"/>
      <c r="MFH70" s="7"/>
      <c r="MFI70" s="7"/>
      <c r="MFJ70" s="7"/>
      <c r="MFK70" s="7"/>
      <c r="MFL70" s="7"/>
      <c r="MFM70" s="7"/>
      <c r="MFN70" s="7"/>
      <c r="MFO70" s="7"/>
      <c r="MFP70" s="7"/>
      <c r="MFQ70" s="7"/>
      <c r="MFR70" s="7"/>
      <c r="MFS70" s="7"/>
      <c r="MFT70" s="7"/>
      <c r="MFU70" s="7"/>
      <c r="MFV70" s="7"/>
      <c r="MFW70" s="7"/>
      <c r="MFX70" s="7"/>
      <c r="MFY70" s="7"/>
      <c r="MFZ70" s="7"/>
      <c r="MGA70" s="7"/>
      <c r="MGB70" s="7"/>
      <c r="MGC70" s="7"/>
      <c r="MGD70" s="7"/>
      <c r="MGE70" s="7"/>
      <c r="MGF70" s="7"/>
      <c r="MGG70" s="7"/>
      <c r="MGH70" s="7"/>
      <c r="MGI70" s="7"/>
      <c r="MGJ70" s="7"/>
      <c r="MGK70" s="7"/>
      <c r="MGL70" s="7"/>
      <c r="MGM70" s="7"/>
      <c r="MGN70" s="7"/>
      <c r="MGO70" s="7"/>
      <c r="MGP70" s="7"/>
      <c r="MGQ70" s="7"/>
      <c r="MGR70" s="7"/>
      <c r="MGS70" s="7"/>
      <c r="MGT70" s="7"/>
      <c r="MGU70" s="7"/>
      <c r="MGV70" s="7"/>
      <c r="MGW70" s="7"/>
      <c r="MGX70" s="7"/>
      <c r="MGY70" s="7"/>
      <c r="MGZ70" s="7"/>
      <c r="MHA70" s="7"/>
      <c r="MHB70" s="7"/>
      <c r="MHC70" s="7"/>
      <c r="MHD70" s="7"/>
      <c r="MHE70" s="7"/>
      <c r="MHF70" s="7"/>
      <c r="MHG70" s="7"/>
      <c r="MHH70" s="7"/>
      <c r="MHI70" s="7"/>
      <c r="MHJ70" s="7"/>
      <c r="MHK70" s="7"/>
      <c r="MHL70" s="7"/>
      <c r="MHM70" s="7"/>
      <c r="MHN70" s="7"/>
      <c r="MHO70" s="7"/>
      <c r="MHP70" s="7"/>
      <c r="MHQ70" s="7"/>
      <c r="MHR70" s="7"/>
      <c r="MHS70" s="7"/>
      <c r="MHT70" s="7"/>
      <c r="MHU70" s="7"/>
      <c r="MHV70" s="7"/>
      <c r="MHW70" s="7"/>
      <c r="MHX70" s="7"/>
      <c r="MHY70" s="7"/>
      <c r="MHZ70" s="7"/>
      <c r="MIA70" s="7"/>
      <c r="MIB70" s="7"/>
      <c r="MIC70" s="7"/>
      <c r="MID70" s="7"/>
      <c r="MIE70" s="7"/>
      <c r="MIF70" s="7"/>
      <c r="MIG70" s="7"/>
      <c r="MIH70" s="7"/>
      <c r="MII70" s="7"/>
      <c r="MIJ70" s="7"/>
      <c r="MIK70" s="7"/>
      <c r="MIL70" s="7"/>
      <c r="MIM70" s="7"/>
      <c r="MIN70" s="7"/>
      <c r="MIO70" s="7"/>
      <c r="MIP70" s="7"/>
      <c r="MIQ70" s="7"/>
      <c r="MIR70" s="7"/>
      <c r="MIS70" s="7"/>
      <c r="MIT70" s="7"/>
      <c r="MIU70" s="7"/>
      <c r="MIV70" s="7"/>
      <c r="MIW70" s="7"/>
      <c r="MIX70" s="7"/>
      <c r="MIY70" s="7"/>
      <c r="MIZ70" s="7"/>
      <c r="MJA70" s="7"/>
      <c r="MJB70" s="7"/>
      <c r="MJC70" s="7"/>
      <c r="MJD70" s="7"/>
      <c r="MJE70" s="7"/>
      <c r="MJF70" s="7"/>
      <c r="MJG70" s="7"/>
      <c r="MJH70" s="7"/>
      <c r="MJI70" s="7"/>
      <c r="MJJ70" s="7"/>
      <c r="MJK70" s="7"/>
      <c r="MJL70" s="7"/>
      <c r="MJM70" s="7"/>
      <c r="MJN70" s="7"/>
      <c r="MJO70" s="7"/>
      <c r="MJP70" s="7"/>
      <c r="MJQ70" s="7"/>
      <c r="MJR70" s="7"/>
      <c r="MJS70" s="7"/>
      <c r="MJT70" s="7"/>
      <c r="MJU70" s="7"/>
      <c r="MJV70" s="7"/>
      <c r="MJW70" s="7"/>
      <c r="MJX70" s="7"/>
      <c r="MJY70" s="7"/>
      <c r="MJZ70" s="7"/>
      <c r="MKA70" s="7"/>
      <c r="MKB70" s="7"/>
      <c r="MKC70" s="7"/>
      <c r="MKD70" s="7"/>
      <c r="MKE70" s="7"/>
      <c r="MKF70" s="7"/>
      <c r="MKG70" s="7"/>
      <c r="MKH70" s="7"/>
      <c r="MKI70" s="7"/>
      <c r="MKJ70" s="7"/>
      <c r="MKK70" s="7"/>
      <c r="MKL70" s="7"/>
      <c r="MKM70" s="7"/>
      <c r="MKN70" s="7"/>
      <c r="MKO70" s="7"/>
      <c r="MKP70" s="7"/>
      <c r="MKQ70" s="7"/>
      <c r="MKR70" s="7"/>
      <c r="MKS70" s="7"/>
      <c r="MKT70" s="7"/>
      <c r="MKU70" s="7"/>
      <c r="MKV70" s="7"/>
      <c r="MKW70" s="7"/>
      <c r="MKX70" s="7"/>
      <c r="MKY70" s="7"/>
      <c r="MKZ70" s="7"/>
      <c r="MLA70" s="7"/>
      <c r="MLB70" s="7"/>
      <c r="MLC70" s="7"/>
      <c r="MLD70" s="7"/>
      <c r="MLE70" s="7"/>
      <c r="MLF70" s="7"/>
      <c r="MLG70" s="7"/>
      <c r="MLH70" s="7"/>
      <c r="MLI70" s="7"/>
      <c r="MLJ70" s="7"/>
      <c r="MLK70" s="7"/>
      <c r="MLL70" s="7"/>
      <c r="MLM70" s="7"/>
      <c r="MLN70" s="7"/>
      <c r="MLO70" s="7"/>
      <c r="MLP70" s="7"/>
      <c r="MLQ70" s="7"/>
      <c r="MLR70" s="7"/>
      <c r="MLS70" s="7"/>
      <c r="MLT70" s="7"/>
      <c r="MLU70" s="7"/>
      <c r="MLV70" s="7"/>
      <c r="MLW70" s="7"/>
      <c r="MLX70" s="7"/>
      <c r="MLY70" s="7"/>
      <c r="MLZ70" s="7"/>
      <c r="MMA70" s="7"/>
      <c r="MMB70" s="7"/>
      <c r="MMC70" s="7"/>
      <c r="MMD70" s="7"/>
      <c r="MME70" s="7"/>
      <c r="MMF70" s="7"/>
      <c r="MMG70" s="7"/>
      <c r="MMH70" s="7"/>
      <c r="MMI70" s="7"/>
      <c r="MMJ70" s="7"/>
      <c r="MMK70" s="7"/>
      <c r="MML70" s="7"/>
      <c r="MMM70" s="7"/>
      <c r="MMN70" s="7"/>
      <c r="MMO70" s="7"/>
      <c r="MMP70" s="7"/>
      <c r="MMQ70" s="7"/>
      <c r="MMR70" s="7"/>
      <c r="MMS70" s="7"/>
      <c r="MMT70" s="7"/>
      <c r="MMU70" s="7"/>
      <c r="MMV70" s="7"/>
      <c r="MMW70" s="7"/>
      <c r="MMX70" s="7"/>
      <c r="MMY70" s="7"/>
      <c r="MMZ70" s="7"/>
      <c r="MNA70" s="7"/>
      <c r="MNB70" s="7"/>
      <c r="MNC70" s="7"/>
      <c r="MND70" s="7"/>
      <c r="MNE70" s="7"/>
      <c r="MNF70" s="7"/>
      <c r="MNG70" s="7"/>
      <c r="MNH70" s="7"/>
      <c r="MNI70" s="7"/>
      <c r="MNJ70" s="7"/>
      <c r="MNK70" s="7"/>
      <c r="MNL70" s="7"/>
      <c r="MNM70" s="7"/>
      <c r="MNN70" s="7"/>
      <c r="MNO70" s="7"/>
      <c r="MNP70" s="7"/>
      <c r="MNQ70" s="7"/>
      <c r="MNR70" s="7"/>
      <c r="MNS70" s="7"/>
      <c r="MNT70" s="7"/>
      <c r="MNU70" s="7"/>
      <c r="MNV70" s="7"/>
      <c r="MNW70" s="7"/>
      <c r="MNX70" s="7"/>
      <c r="MNY70" s="7"/>
      <c r="MNZ70" s="7"/>
      <c r="MOA70" s="7"/>
      <c r="MOB70" s="7"/>
      <c r="MOC70" s="7"/>
      <c r="MOD70" s="7"/>
      <c r="MOE70" s="7"/>
      <c r="MOF70" s="7"/>
      <c r="MOG70" s="7"/>
      <c r="MOH70" s="7"/>
      <c r="MOI70" s="7"/>
      <c r="MOJ70" s="7"/>
      <c r="MOK70" s="7"/>
      <c r="MOL70" s="7"/>
      <c r="MOM70" s="7"/>
      <c r="MON70" s="7"/>
      <c r="MOO70" s="7"/>
      <c r="MOP70" s="7"/>
      <c r="MOQ70" s="7"/>
      <c r="MOR70" s="7"/>
      <c r="MOS70" s="7"/>
      <c r="MOT70" s="7"/>
      <c r="MOU70" s="7"/>
      <c r="MOV70" s="7"/>
      <c r="MOW70" s="7"/>
      <c r="MOX70" s="7"/>
      <c r="MOY70" s="7"/>
      <c r="MOZ70" s="7"/>
      <c r="MPA70" s="7"/>
      <c r="MPB70" s="7"/>
      <c r="MPC70" s="7"/>
      <c r="MPD70" s="7"/>
      <c r="MPE70" s="7"/>
      <c r="MPF70" s="7"/>
      <c r="MPG70" s="7"/>
      <c r="MPH70" s="7"/>
      <c r="MPI70" s="7"/>
      <c r="MPJ70" s="7"/>
      <c r="MPK70" s="7"/>
      <c r="MPL70" s="7"/>
      <c r="MPM70" s="7"/>
      <c r="MPN70" s="7"/>
      <c r="MPO70" s="7"/>
      <c r="MPP70" s="7"/>
      <c r="MPQ70" s="7"/>
      <c r="MPR70" s="7"/>
      <c r="MPS70" s="7"/>
      <c r="MPT70" s="7"/>
      <c r="MPU70" s="7"/>
      <c r="MPV70" s="7"/>
      <c r="MPW70" s="7"/>
      <c r="MPX70" s="7"/>
      <c r="MPY70" s="7"/>
      <c r="MPZ70" s="7"/>
      <c r="MQA70" s="7"/>
      <c r="MQB70" s="7"/>
      <c r="MQC70" s="7"/>
      <c r="MQD70" s="7"/>
      <c r="MQE70" s="7"/>
      <c r="MQF70" s="7"/>
      <c r="MQG70" s="7"/>
      <c r="MQH70" s="7"/>
      <c r="MQI70" s="7"/>
      <c r="MQJ70" s="7"/>
      <c r="MQK70" s="7"/>
      <c r="MQL70" s="7"/>
      <c r="MQM70" s="7"/>
      <c r="MQN70" s="7"/>
      <c r="MQO70" s="7"/>
      <c r="MQP70" s="7"/>
      <c r="MQQ70" s="7"/>
      <c r="MQR70" s="7"/>
      <c r="MQS70" s="7"/>
      <c r="MQT70" s="7"/>
      <c r="MQU70" s="7"/>
      <c r="MQV70" s="7"/>
      <c r="MQW70" s="7"/>
      <c r="MQX70" s="7"/>
      <c r="MQY70" s="7"/>
      <c r="MQZ70" s="7"/>
      <c r="MRA70" s="7"/>
      <c r="MRB70" s="7"/>
      <c r="MRC70" s="7"/>
      <c r="MRD70" s="7"/>
      <c r="MRE70" s="7"/>
      <c r="MRF70" s="7"/>
      <c r="MRG70" s="7"/>
      <c r="MRH70" s="7"/>
      <c r="MRI70" s="7"/>
      <c r="MRJ70" s="7"/>
      <c r="MRK70" s="7"/>
      <c r="MRL70" s="7"/>
      <c r="MRM70" s="7"/>
      <c r="MRN70" s="7"/>
      <c r="MRO70" s="7"/>
      <c r="MRP70" s="7"/>
      <c r="MRQ70" s="7"/>
      <c r="MRR70" s="7"/>
      <c r="MRS70" s="7"/>
      <c r="MRT70" s="7"/>
      <c r="MRU70" s="7"/>
      <c r="MRV70" s="7"/>
      <c r="MRW70" s="7"/>
      <c r="MRX70" s="7"/>
      <c r="MRY70" s="7"/>
      <c r="MRZ70" s="7"/>
      <c r="MSA70" s="7"/>
      <c r="MSB70" s="7"/>
      <c r="MSC70" s="7"/>
      <c r="MSD70" s="7"/>
      <c r="MSE70" s="7"/>
      <c r="MSF70" s="7"/>
      <c r="MSG70" s="7"/>
      <c r="MSH70" s="7"/>
      <c r="MSI70" s="7"/>
      <c r="MSJ70" s="7"/>
      <c r="MSK70" s="7"/>
      <c r="MSL70" s="7"/>
      <c r="MSM70" s="7"/>
      <c r="MSN70" s="7"/>
      <c r="MSO70" s="7"/>
      <c r="MSP70" s="7"/>
      <c r="MSQ70" s="7"/>
      <c r="MSR70" s="7"/>
      <c r="MSS70" s="7"/>
      <c r="MST70" s="7"/>
      <c r="MSU70" s="7"/>
      <c r="MSV70" s="7"/>
      <c r="MSW70" s="7"/>
      <c r="MSX70" s="7"/>
      <c r="MSY70" s="7"/>
      <c r="MSZ70" s="7"/>
      <c r="MTA70" s="7"/>
      <c r="MTB70" s="7"/>
      <c r="MTC70" s="7"/>
      <c r="MTD70" s="7"/>
      <c r="MTE70" s="7"/>
      <c r="MTF70" s="7"/>
      <c r="MTG70" s="7"/>
      <c r="MTH70" s="7"/>
      <c r="MTI70" s="7"/>
      <c r="MTJ70" s="7"/>
      <c r="MTK70" s="7"/>
      <c r="MTL70" s="7"/>
      <c r="MTM70" s="7"/>
      <c r="MTN70" s="7"/>
      <c r="MTO70" s="7"/>
      <c r="MTP70" s="7"/>
      <c r="MTQ70" s="7"/>
      <c r="MTR70" s="7"/>
      <c r="MTS70" s="7"/>
      <c r="MTT70" s="7"/>
      <c r="MTU70" s="7"/>
      <c r="MTV70" s="7"/>
      <c r="MTW70" s="7"/>
      <c r="MTX70" s="7"/>
      <c r="MTY70" s="7"/>
      <c r="MTZ70" s="7"/>
      <c r="MUA70" s="7"/>
      <c r="MUB70" s="7"/>
      <c r="MUC70" s="7"/>
      <c r="MUD70" s="7"/>
      <c r="MUE70" s="7"/>
      <c r="MUF70" s="7"/>
      <c r="MUG70" s="7"/>
      <c r="MUH70" s="7"/>
      <c r="MUI70" s="7"/>
      <c r="MUJ70" s="7"/>
      <c r="MUK70" s="7"/>
      <c r="MUL70" s="7"/>
      <c r="MUM70" s="7"/>
      <c r="MUN70" s="7"/>
      <c r="MUO70" s="7"/>
      <c r="MUP70" s="7"/>
      <c r="MUQ70" s="7"/>
      <c r="MUR70" s="7"/>
      <c r="MUS70" s="7"/>
      <c r="MUT70" s="7"/>
      <c r="MUU70" s="7"/>
      <c r="MUV70" s="7"/>
      <c r="MUW70" s="7"/>
      <c r="MUX70" s="7"/>
      <c r="MUY70" s="7"/>
      <c r="MUZ70" s="7"/>
      <c r="MVA70" s="7"/>
      <c r="MVB70" s="7"/>
      <c r="MVC70" s="7"/>
      <c r="MVD70" s="7"/>
      <c r="MVE70" s="7"/>
      <c r="MVF70" s="7"/>
      <c r="MVG70" s="7"/>
      <c r="MVH70" s="7"/>
      <c r="MVI70" s="7"/>
      <c r="MVJ70" s="7"/>
      <c r="MVK70" s="7"/>
      <c r="MVL70" s="7"/>
      <c r="MVM70" s="7"/>
      <c r="MVN70" s="7"/>
      <c r="MVO70" s="7"/>
      <c r="MVP70" s="7"/>
      <c r="MVQ70" s="7"/>
      <c r="MVR70" s="7"/>
      <c r="MVS70" s="7"/>
      <c r="MVT70" s="7"/>
      <c r="MVU70" s="7"/>
      <c r="MVV70" s="7"/>
      <c r="MVW70" s="7"/>
      <c r="MVX70" s="7"/>
      <c r="MVY70" s="7"/>
      <c r="MVZ70" s="7"/>
      <c r="MWA70" s="7"/>
      <c r="MWB70" s="7"/>
      <c r="MWC70" s="7"/>
      <c r="MWD70" s="7"/>
      <c r="MWE70" s="7"/>
      <c r="MWF70" s="7"/>
      <c r="MWG70" s="7"/>
      <c r="MWH70" s="7"/>
      <c r="MWI70" s="7"/>
      <c r="MWJ70" s="7"/>
      <c r="MWK70" s="7"/>
      <c r="MWL70" s="7"/>
      <c r="MWM70" s="7"/>
      <c r="MWN70" s="7"/>
      <c r="MWO70" s="7"/>
      <c r="MWP70" s="7"/>
      <c r="MWQ70" s="7"/>
      <c r="MWR70" s="7"/>
      <c r="MWS70" s="7"/>
      <c r="MWT70" s="7"/>
      <c r="MWU70" s="7"/>
      <c r="MWV70" s="7"/>
      <c r="MWW70" s="7"/>
      <c r="MWX70" s="7"/>
      <c r="MWY70" s="7"/>
      <c r="MWZ70" s="7"/>
      <c r="MXA70" s="7"/>
      <c r="MXB70" s="7"/>
      <c r="MXC70" s="7"/>
      <c r="MXD70" s="7"/>
      <c r="MXE70" s="7"/>
      <c r="MXF70" s="7"/>
      <c r="MXG70" s="7"/>
      <c r="MXH70" s="7"/>
      <c r="MXI70" s="7"/>
      <c r="MXJ70" s="7"/>
      <c r="MXK70" s="7"/>
      <c r="MXL70" s="7"/>
      <c r="MXM70" s="7"/>
      <c r="MXN70" s="7"/>
      <c r="MXO70" s="7"/>
      <c r="MXP70" s="7"/>
      <c r="MXQ70" s="7"/>
      <c r="MXR70" s="7"/>
      <c r="MXS70" s="7"/>
      <c r="MXT70" s="7"/>
      <c r="MXU70" s="7"/>
      <c r="MXV70" s="7"/>
      <c r="MXW70" s="7"/>
      <c r="MXX70" s="7"/>
      <c r="MXY70" s="7"/>
      <c r="MXZ70" s="7"/>
      <c r="MYA70" s="7"/>
      <c r="MYB70" s="7"/>
      <c r="MYC70" s="7"/>
      <c r="MYD70" s="7"/>
      <c r="MYE70" s="7"/>
      <c r="MYF70" s="7"/>
      <c r="MYG70" s="7"/>
      <c r="MYH70" s="7"/>
      <c r="MYI70" s="7"/>
      <c r="MYJ70" s="7"/>
      <c r="MYK70" s="7"/>
      <c r="MYL70" s="7"/>
      <c r="MYM70" s="7"/>
      <c r="MYN70" s="7"/>
      <c r="MYO70" s="7"/>
      <c r="MYP70" s="7"/>
      <c r="MYQ70" s="7"/>
      <c r="MYR70" s="7"/>
      <c r="MYS70" s="7"/>
      <c r="MYT70" s="7"/>
      <c r="MYU70" s="7"/>
      <c r="MYV70" s="7"/>
      <c r="MYW70" s="7"/>
      <c r="MYX70" s="7"/>
      <c r="MYY70" s="7"/>
      <c r="MYZ70" s="7"/>
      <c r="MZA70" s="7"/>
      <c r="MZB70" s="7"/>
      <c r="MZC70" s="7"/>
      <c r="MZD70" s="7"/>
      <c r="MZE70" s="7"/>
      <c r="MZF70" s="7"/>
      <c r="MZG70" s="7"/>
      <c r="MZH70" s="7"/>
      <c r="MZI70" s="7"/>
      <c r="MZJ70" s="7"/>
      <c r="MZK70" s="7"/>
      <c r="MZL70" s="7"/>
      <c r="MZM70" s="7"/>
      <c r="MZN70" s="7"/>
      <c r="MZO70" s="7"/>
      <c r="MZP70" s="7"/>
      <c r="MZQ70" s="7"/>
      <c r="MZR70" s="7"/>
      <c r="MZS70" s="7"/>
      <c r="MZT70" s="7"/>
      <c r="MZU70" s="7"/>
      <c r="MZV70" s="7"/>
      <c r="MZW70" s="7"/>
      <c r="MZX70" s="7"/>
      <c r="MZY70" s="7"/>
      <c r="MZZ70" s="7"/>
      <c r="NAA70" s="7"/>
      <c r="NAB70" s="7"/>
      <c r="NAC70" s="7"/>
      <c r="NAD70" s="7"/>
      <c r="NAE70" s="7"/>
      <c r="NAF70" s="7"/>
      <c r="NAG70" s="7"/>
      <c r="NAH70" s="7"/>
      <c r="NAI70" s="7"/>
      <c r="NAJ70" s="7"/>
      <c r="NAK70" s="7"/>
      <c r="NAL70" s="7"/>
      <c r="NAM70" s="7"/>
      <c r="NAN70" s="7"/>
      <c r="NAO70" s="7"/>
      <c r="NAP70" s="7"/>
      <c r="NAQ70" s="7"/>
      <c r="NAR70" s="7"/>
      <c r="NAS70" s="7"/>
      <c r="NAT70" s="7"/>
      <c r="NAU70" s="7"/>
      <c r="NAV70" s="7"/>
      <c r="NAW70" s="7"/>
      <c r="NAX70" s="7"/>
      <c r="NAY70" s="7"/>
      <c r="NAZ70" s="7"/>
      <c r="NBA70" s="7"/>
      <c r="NBB70" s="7"/>
      <c r="NBC70" s="7"/>
      <c r="NBD70" s="7"/>
      <c r="NBE70" s="7"/>
      <c r="NBF70" s="7"/>
      <c r="NBG70" s="7"/>
      <c r="NBH70" s="7"/>
      <c r="NBI70" s="7"/>
      <c r="NBJ70" s="7"/>
      <c r="NBK70" s="7"/>
      <c r="NBL70" s="7"/>
      <c r="NBM70" s="7"/>
      <c r="NBN70" s="7"/>
      <c r="NBO70" s="7"/>
      <c r="NBP70" s="7"/>
      <c r="NBQ70" s="7"/>
      <c r="NBR70" s="7"/>
      <c r="NBS70" s="7"/>
      <c r="NBT70" s="7"/>
      <c r="NBU70" s="7"/>
      <c r="NBV70" s="7"/>
      <c r="NBW70" s="7"/>
      <c r="NBX70" s="7"/>
      <c r="NBY70" s="7"/>
      <c r="NBZ70" s="7"/>
      <c r="NCA70" s="7"/>
      <c r="NCB70" s="7"/>
      <c r="NCC70" s="7"/>
      <c r="NCD70" s="7"/>
      <c r="NCE70" s="7"/>
      <c r="NCF70" s="7"/>
      <c r="NCG70" s="7"/>
      <c r="NCH70" s="7"/>
      <c r="NCI70" s="7"/>
      <c r="NCJ70" s="7"/>
      <c r="NCK70" s="7"/>
      <c r="NCL70" s="7"/>
      <c r="NCM70" s="7"/>
      <c r="NCN70" s="7"/>
      <c r="NCO70" s="7"/>
      <c r="NCP70" s="7"/>
      <c r="NCQ70" s="7"/>
      <c r="NCR70" s="7"/>
      <c r="NCS70" s="7"/>
      <c r="NCT70" s="7"/>
      <c r="NCU70" s="7"/>
      <c r="NCV70" s="7"/>
      <c r="NCW70" s="7"/>
      <c r="NCX70" s="7"/>
      <c r="NCY70" s="7"/>
      <c r="NCZ70" s="7"/>
      <c r="NDA70" s="7"/>
      <c r="NDB70" s="7"/>
      <c r="NDC70" s="7"/>
      <c r="NDD70" s="7"/>
      <c r="NDE70" s="7"/>
      <c r="NDF70" s="7"/>
      <c r="NDG70" s="7"/>
      <c r="NDH70" s="7"/>
      <c r="NDI70" s="7"/>
      <c r="NDJ70" s="7"/>
      <c r="NDK70" s="7"/>
      <c r="NDL70" s="7"/>
      <c r="NDM70" s="7"/>
      <c r="NDN70" s="7"/>
      <c r="NDO70" s="7"/>
      <c r="NDP70" s="7"/>
      <c r="NDQ70" s="7"/>
      <c r="NDR70" s="7"/>
      <c r="NDS70" s="7"/>
      <c r="NDT70" s="7"/>
      <c r="NDU70" s="7"/>
      <c r="NDV70" s="7"/>
      <c r="NDW70" s="7"/>
      <c r="NDX70" s="7"/>
      <c r="NDY70" s="7"/>
      <c r="NDZ70" s="7"/>
      <c r="NEA70" s="7"/>
      <c r="NEB70" s="7"/>
      <c r="NEC70" s="7"/>
      <c r="NED70" s="7"/>
      <c r="NEE70" s="7"/>
      <c r="NEF70" s="7"/>
      <c r="NEG70" s="7"/>
      <c r="NEH70" s="7"/>
      <c r="NEI70" s="7"/>
      <c r="NEJ70" s="7"/>
      <c r="NEK70" s="7"/>
      <c r="NEL70" s="7"/>
      <c r="NEM70" s="7"/>
      <c r="NEN70" s="7"/>
      <c r="NEO70" s="7"/>
      <c r="NEP70" s="7"/>
      <c r="NEQ70" s="7"/>
      <c r="NER70" s="7"/>
      <c r="NES70" s="7"/>
      <c r="NET70" s="7"/>
      <c r="NEU70" s="7"/>
      <c r="NEV70" s="7"/>
      <c r="NEW70" s="7"/>
      <c r="NEX70" s="7"/>
      <c r="NEY70" s="7"/>
      <c r="NEZ70" s="7"/>
      <c r="NFA70" s="7"/>
      <c r="NFB70" s="7"/>
      <c r="NFC70" s="7"/>
      <c r="NFD70" s="7"/>
      <c r="NFE70" s="7"/>
      <c r="NFF70" s="7"/>
      <c r="NFG70" s="7"/>
      <c r="NFH70" s="7"/>
      <c r="NFI70" s="7"/>
      <c r="NFJ70" s="7"/>
      <c r="NFK70" s="7"/>
      <c r="NFL70" s="7"/>
      <c r="NFM70" s="7"/>
      <c r="NFN70" s="7"/>
      <c r="NFO70" s="7"/>
      <c r="NFP70" s="7"/>
      <c r="NFQ70" s="7"/>
      <c r="NFR70" s="7"/>
      <c r="NFS70" s="7"/>
      <c r="NFT70" s="7"/>
      <c r="NFU70" s="7"/>
      <c r="NFV70" s="7"/>
      <c r="NFW70" s="7"/>
      <c r="NFX70" s="7"/>
      <c r="NFY70" s="7"/>
      <c r="NFZ70" s="7"/>
      <c r="NGA70" s="7"/>
      <c r="NGB70" s="7"/>
      <c r="NGC70" s="7"/>
      <c r="NGD70" s="7"/>
      <c r="NGE70" s="7"/>
      <c r="NGF70" s="7"/>
      <c r="NGG70" s="7"/>
      <c r="NGH70" s="7"/>
      <c r="NGI70" s="7"/>
      <c r="NGJ70" s="7"/>
      <c r="NGK70" s="7"/>
      <c r="NGL70" s="7"/>
      <c r="NGM70" s="7"/>
      <c r="NGN70" s="7"/>
      <c r="NGO70" s="7"/>
      <c r="NGP70" s="7"/>
      <c r="NGQ70" s="7"/>
      <c r="NGR70" s="7"/>
      <c r="NGS70" s="7"/>
      <c r="NGT70" s="7"/>
      <c r="NGU70" s="7"/>
      <c r="NGV70" s="7"/>
      <c r="NGW70" s="7"/>
      <c r="NGX70" s="7"/>
      <c r="NGY70" s="7"/>
      <c r="NGZ70" s="7"/>
      <c r="NHA70" s="7"/>
      <c r="NHB70" s="7"/>
      <c r="NHC70" s="7"/>
      <c r="NHD70" s="7"/>
      <c r="NHE70" s="7"/>
      <c r="NHF70" s="7"/>
      <c r="NHG70" s="7"/>
      <c r="NHH70" s="7"/>
      <c r="NHI70" s="7"/>
      <c r="NHJ70" s="7"/>
      <c r="NHK70" s="7"/>
      <c r="NHL70" s="7"/>
      <c r="NHM70" s="7"/>
      <c r="NHN70" s="7"/>
      <c r="NHO70" s="7"/>
      <c r="NHP70" s="7"/>
      <c r="NHQ70" s="7"/>
      <c r="NHR70" s="7"/>
      <c r="NHS70" s="7"/>
      <c r="NHT70" s="7"/>
      <c r="NHU70" s="7"/>
      <c r="NHV70" s="7"/>
      <c r="NHW70" s="7"/>
      <c r="NHX70" s="7"/>
      <c r="NHY70" s="7"/>
      <c r="NHZ70" s="7"/>
      <c r="NIA70" s="7"/>
      <c r="NIB70" s="7"/>
      <c r="NIC70" s="7"/>
      <c r="NID70" s="7"/>
      <c r="NIE70" s="7"/>
      <c r="NIF70" s="7"/>
      <c r="NIG70" s="7"/>
      <c r="NIH70" s="7"/>
      <c r="NII70" s="7"/>
      <c r="NIJ70" s="7"/>
      <c r="NIK70" s="7"/>
      <c r="NIL70" s="7"/>
      <c r="NIM70" s="7"/>
      <c r="NIN70" s="7"/>
      <c r="NIO70" s="7"/>
      <c r="NIP70" s="7"/>
      <c r="NIQ70" s="7"/>
      <c r="NIR70" s="7"/>
      <c r="NIS70" s="7"/>
      <c r="NIT70" s="7"/>
      <c r="NIU70" s="7"/>
      <c r="NIV70" s="7"/>
      <c r="NIW70" s="7"/>
      <c r="NIX70" s="7"/>
      <c r="NIY70" s="7"/>
      <c r="NIZ70" s="7"/>
      <c r="NJA70" s="7"/>
      <c r="NJB70" s="7"/>
      <c r="NJC70" s="7"/>
      <c r="NJD70" s="7"/>
      <c r="NJE70" s="7"/>
      <c r="NJF70" s="7"/>
      <c r="NJG70" s="7"/>
      <c r="NJH70" s="7"/>
      <c r="NJI70" s="7"/>
      <c r="NJJ70" s="7"/>
      <c r="NJK70" s="7"/>
      <c r="NJL70" s="7"/>
      <c r="NJM70" s="7"/>
      <c r="NJN70" s="7"/>
      <c r="NJO70" s="7"/>
      <c r="NJP70" s="7"/>
      <c r="NJQ70" s="7"/>
      <c r="NJR70" s="7"/>
      <c r="NJS70" s="7"/>
      <c r="NJT70" s="7"/>
      <c r="NJU70" s="7"/>
      <c r="NJV70" s="7"/>
      <c r="NJW70" s="7"/>
      <c r="NJX70" s="7"/>
      <c r="NJY70" s="7"/>
      <c r="NJZ70" s="7"/>
      <c r="NKA70" s="7"/>
      <c r="NKB70" s="7"/>
      <c r="NKC70" s="7"/>
      <c r="NKD70" s="7"/>
      <c r="NKE70" s="7"/>
      <c r="NKF70" s="7"/>
      <c r="NKG70" s="7"/>
      <c r="NKH70" s="7"/>
      <c r="NKI70" s="7"/>
      <c r="NKJ70" s="7"/>
      <c r="NKK70" s="7"/>
      <c r="NKL70" s="7"/>
      <c r="NKM70" s="7"/>
      <c r="NKN70" s="7"/>
      <c r="NKO70" s="7"/>
      <c r="NKP70" s="7"/>
      <c r="NKQ70" s="7"/>
      <c r="NKR70" s="7"/>
      <c r="NKS70" s="7"/>
      <c r="NKT70" s="7"/>
      <c r="NKU70" s="7"/>
      <c r="NKV70" s="7"/>
      <c r="NKW70" s="7"/>
      <c r="NKX70" s="7"/>
      <c r="NKY70" s="7"/>
      <c r="NKZ70" s="7"/>
      <c r="NLA70" s="7"/>
      <c r="NLB70" s="7"/>
      <c r="NLC70" s="7"/>
      <c r="NLD70" s="7"/>
      <c r="NLE70" s="7"/>
      <c r="NLF70" s="7"/>
      <c r="NLG70" s="7"/>
      <c r="NLH70" s="7"/>
      <c r="NLI70" s="7"/>
      <c r="NLJ70" s="7"/>
      <c r="NLK70" s="7"/>
      <c r="NLL70" s="7"/>
      <c r="NLM70" s="7"/>
      <c r="NLN70" s="7"/>
      <c r="NLO70" s="7"/>
      <c r="NLP70" s="7"/>
      <c r="NLQ70" s="7"/>
      <c r="NLR70" s="7"/>
      <c r="NLS70" s="7"/>
      <c r="NLT70" s="7"/>
      <c r="NLU70" s="7"/>
      <c r="NLV70" s="7"/>
      <c r="NLW70" s="7"/>
      <c r="NLX70" s="7"/>
      <c r="NLY70" s="7"/>
      <c r="NLZ70" s="7"/>
      <c r="NMA70" s="7"/>
      <c r="NMB70" s="7"/>
      <c r="NMC70" s="7"/>
      <c r="NMD70" s="7"/>
      <c r="NME70" s="7"/>
      <c r="NMF70" s="7"/>
      <c r="NMG70" s="7"/>
      <c r="NMH70" s="7"/>
      <c r="NMI70" s="7"/>
      <c r="NMJ70" s="7"/>
      <c r="NMK70" s="7"/>
      <c r="NML70" s="7"/>
      <c r="NMM70" s="7"/>
      <c r="NMN70" s="7"/>
      <c r="NMO70" s="7"/>
      <c r="NMP70" s="7"/>
      <c r="NMQ70" s="7"/>
      <c r="NMR70" s="7"/>
      <c r="NMS70" s="7"/>
      <c r="NMT70" s="7"/>
      <c r="NMU70" s="7"/>
      <c r="NMV70" s="7"/>
      <c r="NMW70" s="7"/>
      <c r="NMX70" s="7"/>
      <c r="NMY70" s="7"/>
      <c r="NMZ70" s="7"/>
      <c r="NNA70" s="7"/>
      <c r="NNB70" s="7"/>
      <c r="NNC70" s="7"/>
      <c r="NND70" s="7"/>
      <c r="NNE70" s="7"/>
      <c r="NNF70" s="7"/>
      <c r="NNG70" s="7"/>
      <c r="NNH70" s="7"/>
      <c r="NNI70" s="7"/>
      <c r="NNJ70" s="7"/>
      <c r="NNK70" s="7"/>
      <c r="NNL70" s="7"/>
      <c r="NNM70" s="7"/>
      <c r="NNN70" s="7"/>
      <c r="NNO70" s="7"/>
      <c r="NNP70" s="7"/>
      <c r="NNQ70" s="7"/>
      <c r="NNR70" s="7"/>
      <c r="NNS70" s="7"/>
      <c r="NNT70" s="7"/>
      <c r="NNU70" s="7"/>
      <c r="NNV70" s="7"/>
      <c r="NNW70" s="7"/>
      <c r="NNX70" s="7"/>
      <c r="NNY70" s="7"/>
      <c r="NNZ70" s="7"/>
      <c r="NOA70" s="7"/>
      <c r="NOB70" s="7"/>
      <c r="NOC70" s="7"/>
      <c r="NOD70" s="7"/>
      <c r="NOE70" s="7"/>
      <c r="NOF70" s="7"/>
      <c r="NOG70" s="7"/>
      <c r="NOH70" s="7"/>
      <c r="NOI70" s="7"/>
      <c r="NOJ70" s="7"/>
      <c r="NOK70" s="7"/>
      <c r="NOL70" s="7"/>
      <c r="NOM70" s="7"/>
      <c r="NON70" s="7"/>
      <c r="NOO70" s="7"/>
      <c r="NOP70" s="7"/>
      <c r="NOQ70" s="7"/>
      <c r="NOR70" s="7"/>
      <c r="NOS70" s="7"/>
      <c r="NOT70" s="7"/>
      <c r="NOU70" s="7"/>
      <c r="NOV70" s="7"/>
      <c r="NOW70" s="7"/>
      <c r="NOX70" s="7"/>
      <c r="NOY70" s="7"/>
      <c r="NOZ70" s="7"/>
      <c r="NPA70" s="7"/>
      <c r="NPB70" s="7"/>
      <c r="NPC70" s="7"/>
      <c r="NPD70" s="7"/>
      <c r="NPE70" s="7"/>
      <c r="NPF70" s="7"/>
      <c r="NPG70" s="7"/>
      <c r="NPH70" s="7"/>
      <c r="NPI70" s="7"/>
      <c r="NPJ70" s="7"/>
      <c r="NPK70" s="7"/>
      <c r="NPL70" s="7"/>
      <c r="NPM70" s="7"/>
      <c r="NPN70" s="7"/>
      <c r="NPO70" s="7"/>
      <c r="NPP70" s="7"/>
      <c r="NPQ70" s="7"/>
      <c r="NPR70" s="7"/>
      <c r="NPS70" s="7"/>
      <c r="NPT70" s="7"/>
      <c r="NPU70" s="7"/>
      <c r="NPV70" s="7"/>
      <c r="NPW70" s="7"/>
      <c r="NPX70" s="7"/>
      <c r="NPY70" s="7"/>
      <c r="NPZ70" s="7"/>
      <c r="NQA70" s="7"/>
      <c r="NQB70" s="7"/>
      <c r="NQC70" s="7"/>
      <c r="NQD70" s="7"/>
      <c r="NQE70" s="7"/>
      <c r="NQF70" s="7"/>
      <c r="NQG70" s="7"/>
      <c r="NQH70" s="7"/>
      <c r="NQI70" s="7"/>
      <c r="NQJ70" s="7"/>
      <c r="NQK70" s="7"/>
      <c r="NQL70" s="7"/>
      <c r="NQM70" s="7"/>
      <c r="NQN70" s="7"/>
      <c r="NQO70" s="7"/>
      <c r="NQP70" s="7"/>
      <c r="NQQ70" s="7"/>
      <c r="NQR70" s="7"/>
      <c r="NQS70" s="7"/>
      <c r="NQT70" s="7"/>
      <c r="NQU70" s="7"/>
      <c r="NQV70" s="7"/>
      <c r="NQW70" s="7"/>
      <c r="NQX70" s="7"/>
      <c r="NQY70" s="7"/>
      <c r="NQZ70" s="7"/>
      <c r="NRA70" s="7"/>
      <c r="NRB70" s="7"/>
      <c r="NRC70" s="7"/>
      <c r="NRD70" s="7"/>
      <c r="NRE70" s="7"/>
      <c r="NRF70" s="7"/>
      <c r="NRG70" s="7"/>
      <c r="NRH70" s="7"/>
      <c r="NRI70" s="7"/>
      <c r="NRJ70" s="7"/>
      <c r="NRK70" s="7"/>
      <c r="NRL70" s="7"/>
      <c r="NRM70" s="7"/>
      <c r="NRN70" s="7"/>
      <c r="NRO70" s="7"/>
      <c r="NRP70" s="7"/>
      <c r="NRQ70" s="7"/>
      <c r="NRR70" s="7"/>
      <c r="NRS70" s="7"/>
      <c r="NRT70" s="7"/>
      <c r="NRU70" s="7"/>
      <c r="NRV70" s="7"/>
      <c r="NRW70" s="7"/>
      <c r="NRX70" s="7"/>
      <c r="NRY70" s="7"/>
      <c r="NRZ70" s="7"/>
      <c r="NSA70" s="7"/>
      <c r="NSB70" s="7"/>
      <c r="NSC70" s="7"/>
      <c r="NSD70" s="7"/>
      <c r="NSE70" s="7"/>
      <c r="NSF70" s="7"/>
      <c r="NSG70" s="7"/>
      <c r="NSH70" s="7"/>
      <c r="NSI70" s="7"/>
      <c r="NSJ70" s="7"/>
      <c r="NSK70" s="7"/>
      <c r="NSL70" s="7"/>
      <c r="NSM70" s="7"/>
      <c r="NSN70" s="7"/>
      <c r="NSO70" s="7"/>
      <c r="NSP70" s="7"/>
      <c r="NSQ70" s="7"/>
      <c r="NSR70" s="7"/>
      <c r="NSS70" s="7"/>
      <c r="NST70" s="7"/>
      <c r="NSU70" s="7"/>
      <c r="NSV70" s="7"/>
      <c r="NSW70" s="7"/>
      <c r="NSX70" s="7"/>
      <c r="NSY70" s="7"/>
      <c r="NSZ70" s="7"/>
      <c r="NTA70" s="7"/>
      <c r="NTB70" s="7"/>
      <c r="NTC70" s="7"/>
      <c r="NTD70" s="7"/>
      <c r="NTE70" s="7"/>
      <c r="NTF70" s="7"/>
      <c r="NTG70" s="7"/>
      <c r="NTH70" s="7"/>
      <c r="NTI70" s="7"/>
      <c r="NTJ70" s="7"/>
      <c r="NTK70" s="7"/>
      <c r="NTL70" s="7"/>
      <c r="NTM70" s="7"/>
      <c r="NTN70" s="7"/>
      <c r="NTO70" s="7"/>
      <c r="NTP70" s="7"/>
      <c r="NTQ70" s="7"/>
      <c r="NTR70" s="7"/>
      <c r="NTS70" s="7"/>
      <c r="NTT70" s="7"/>
      <c r="NTU70" s="7"/>
      <c r="NTV70" s="7"/>
      <c r="NTW70" s="7"/>
      <c r="NTX70" s="7"/>
      <c r="NTY70" s="7"/>
      <c r="NTZ70" s="7"/>
      <c r="NUA70" s="7"/>
      <c r="NUB70" s="7"/>
      <c r="NUC70" s="7"/>
      <c r="NUD70" s="7"/>
      <c r="NUE70" s="7"/>
      <c r="NUF70" s="7"/>
      <c r="NUG70" s="7"/>
      <c r="NUH70" s="7"/>
      <c r="NUI70" s="7"/>
      <c r="NUJ70" s="7"/>
      <c r="NUK70" s="7"/>
      <c r="NUL70" s="7"/>
      <c r="NUM70" s="7"/>
      <c r="NUN70" s="7"/>
      <c r="NUO70" s="7"/>
      <c r="NUP70" s="7"/>
      <c r="NUQ70" s="7"/>
      <c r="NUR70" s="7"/>
      <c r="NUS70" s="7"/>
      <c r="NUT70" s="7"/>
      <c r="NUU70" s="7"/>
      <c r="NUV70" s="7"/>
      <c r="NUW70" s="7"/>
      <c r="NUX70" s="7"/>
      <c r="NUY70" s="7"/>
      <c r="NUZ70" s="7"/>
      <c r="NVA70" s="7"/>
      <c r="NVB70" s="7"/>
      <c r="NVC70" s="7"/>
      <c r="NVD70" s="7"/>
      <c r="NVE70" s="7"/>
      <c r="NVF70" s="7"/>
      <c r="NVG70" s="7"/>
      <c r="NVH70" s="7"/>
      <c r="NVI70" s="7"/>
      <c r="NVJ70" s="7"/>
      <c r="NVK70" s="7"/>
      <c r="NVL70" s="7"/>
      <c r="NVM70" s="7"/>
      <c r="NVN70" s="7"/>
      <c r="NVO70" s="7"/>
      <c r="NVP70" s="7"/>
      <c r="NVQ70" s="7"/>
      <c r="NVR70" s="7"/>
      <c r="NVS70" s="7"/>
      <c r="NVT70" s="7"/>
      <c r="NVU70" s="7"/>
      <c r="NVV70" s="7"/>
      <c r="NVW70" s="7"/>
      <c r="NVX70" s="7"/>
      <c r="NVY70" s="7"/>
      <c r="NVZ70" s="7"/>
      <c r="NWA70" s="7"/>
      <c r="NWB70" s="7"/>
      <c r="NWC70" s="7"/>
      <c r="NWD70" s="7"/>
      <c r="NWE70" s="7"/>
      <c r="NWF70" s="7"/>
      <c r="NWG70" s="7"/>
      <c r="NWH70" s="7"/>
      <c r="NWI70" s="7"/>
      <c r="NWJ70" s="7"/>
      <c r="NWK70" s="7"/>
      <c r="NWL70" s="7"/>
      <c r="NWM70" s="7"/>
      <c r="NWN70" s="7"/>
      <c r="NWO70" s="7"/>
      <c r="NWP70" s="7"/>
      <c r="NWQ70" s="7"/>
      <c r="NWR70" s="7"/>
      <c r="NWS70" s="7"/>
      <c r="NWT70" s="7"/>
      <c r="NWU70" s="7"/>
      <c r="NWV70" s="7"/>
      <c r="NWW70" s="7"/>
      <c r="NWX70" s="7"/>
      <c r="NWY70" s="7"/>
      <c r="NWZ70" s="7"/>
      <c r="NXA70" s="7"/>
      <c r="NXB70" s="7"/>
      <c r="NXC70" s="7"/>
      <c r="NXD70" s="7"/>
      <c r="NXE70" s="7"/>
      <c r="NXF70" s="7"/>
      <c r="NXG70" s="7"/>
      <c r="NXH70" s="7"/>
      <c r="NXI70" s="7"/>
      <c r="NXJ70" s="7"/>
      <c r="NXK70" s="7"/>
      <c r="NXL70" s="7"/>
      <c r="NXM70" s="7"/>
      <c r="NXN70" s="7"/>
      <c r="NXO70" s="7"/>
      <c r="NXP70" s="7"/>
      <c r="NXQ70" s="7"/>
      <c r="NXR70" s="7"/>
      <c r="NXS70" s="7"/>
      <c r="NXT70" s="7"/>
      <c r="NXU70" s="7"/>
      <c r="NXV70" s="7"/>
      <c r="NXW70" s="7"/>
      <c r="NXX70" s="7"/>
      <c r="NXY70" s="7"/>
      <c r="NXZ70" s="7"/>
      <c r="NYA70" s="7"/>
      <c r="NYB70" s="7"/>
      <c r="NYC70" s="7"/>
      <c r="NYD70" s="7"/>
      <c r="NYE70" s="7"/>
      <c r="NYF70" s="7"/>
      <c r="NYG70" s="7"/>
      <c r="NYH70" s="7"/>
      <c r="NYI70" s="7"/>
      <c r="NYJ70" s="7"/>
      <c r="NYK70" s="7"/>
      <c r="NYL70" s="7"/>
      <c r="NYM70" s="7"/>
      <c r="NYN70" s="7"/>
      <c r="NYO70" s="7"/>
      <c r="NYP70" s="7"/>
      <c r="NYQ70" s="7"/>
      <c r="NYR70" s="7"/>
      <c r="NYS70" s="7"/>
      <c r="NYT70" s="7"/>
      <c r="NYU70" s="7"/>
      <c r="NYV70" s="7"/>
      <c r="NYW70" s="7"/>
      <c r="NYX70" s="7"/>
      <c r="NYY70" s="7"/>
      <c r="NYZ70" s="7"/>
      <c r="NZA70" s="7"/>
      <c r="NZB70" s="7"/>
      <c r="NZC70" s="7"/>
      <c r="NZD70" s="7"/>
      <c r="NZE70" s="7"/>
      <c r="NZF70" s="7"/>
      <c r="NZG70" s="7"/>
      <c r="NZH70" s="7"/>
      <c r="NZI70" s="7"/>
      <c r="NZJ70" s="7"/>
      <c r="NZK70" s="7"/>
      <c r="NZL70" s="7"/>
      <c r="NZM70" s="7"/>
      <c r="NZN70" s="7"/>
      <c r="NZO70" s="7"/>
      <c r="NZP70" s="7"/>
      <c r="NZQ70" s="7"/>
      <c r="NZR70" s="7"/>
      <c r="NZS70" s="7"/>
      <c r="NZT70" s="7"/>
      <c r="NZU70" s="7"/>
      <c r="NZV70" s="7"/>
      <c r="NZW70" s="7"/>
      <c r="NZX70" s="7"/>
      <c r="NZY70" s="7"/>
      <c r="NZZ70" s="7"/>
      <c r="OAA70" s="7"/>
      <c r="OAB70" s="7"/>
      <c r="OAC70" s="7"/>
      <c r="OAD70" s="7"/>
      <c r="OAE70" s="7"/>
      <c r="OAF70" s="7"/>
      <c r="OAG70" s="7"/>
      <c r="OAH70" s="7"/>
      <c r="OAI70" s="7"/>
      <c r="OAJ70" s="7"/>
      <c r="OAK70" s="7"/>
      <c r="OAL70" s="7"/>
      <c r="OAM70" s="7"/>
      <c r="OAN70" s="7"/>
      <c r="OAO70" s="7"/>
      <c r="OAP70" s="7"/>
      <c r="OAQ70" s="7"/>
      <c r="OAR70" s="7"/>
      <c r="OAS70" s="7"/>
      <c r="OAT70" s="7"/>
      <c r="OAU70" s="7"/>
      <c r="OAV70" s="7"/>
      <c r="OAW70" s="7"/>
      <c r="OAX70" s="7"/>
      <c r="OAY70" s="7"/>
      <c r="OAZ70" s="7"/>
      <c r="OBA70" s="7"/>
      <c r="OBB70" s="7"/>
      <c r="OBC70" s="7"/>
      <c r="OBD70" s="7"/>
      <c r="OBE70" s="7"/>
      <c r="OBF70" s="7"/>
      <c r="OBG70" s="7"/>
      <c r="OBH70" s="7"/>
      <c r="OBI70" s="7"/>
      <c r="OBJ70" s="7"/>
      <c r="OBK70" s="7"/>
      <c r="OBL70" s="7"/>
      <c r="OBM70" s="7"/>
      <c r="OBN70" s="7"/>
      <c r="OBO70" s="7"/>
      <c r="OBP70" s="7"/>
      <c r="OBQ70" s="7"/>
      <c r="OBR70" s="7"/>
      <c r="OBS70" s="7"/>
      <c r="OBT70" s="7"/>
      <c r="OBU70" s="7"/>
      <c r="OBV70" s="7"/>
      <c r="OBW70" s="7"/>
      <c r="OBX70" s="7"/>
      <c r="OBY70" s="7"/>
      <c r="OBZ70" s="7"/>
      <c r="OCA70" s="7"/>
      <c r="OCB70" s="7"/>
      <c r="OCC70" s="7"/>
      <c r="OCD70" s="7"/>
      <c r="OCE70" s="7"/>
      <c r="OCF70" s="7"/>
      <c r="OCG70" s="7"/>
      <c r="OCH70" s="7"/>
      <c r="OCI70" s="7"/>
      <c r="OCJ70" s="7"/>
      <c r="OCK70" s="7"/>
      <c r="OCL70" s="7"/>
      <c r="OCM70" s="7"/>
      <c r="OCN70" s="7"/>
      <c r="OCO70" s="7"/>
      <c r="OCP70" s="7"/>
      <c r="OCQ70" s="7"/>
      <c r="OCR70" s="7"/>
      <c r="OCS70" s="7"/>
      <c r="OCT70" s="7"/>
      <c r="OCU70" s="7"/>
      <c r="OCV70" s="7"/>
      <c r="OCW70" s="7"/>
      <c r="OCX70" s="7"/>
      <c r="OCY70" s="7"/>
      <c r="OCZ70" s="7"/>
      <c r="ODA70" s="7"/>
      <c r="ODB70" s="7"/>
      <c r="ODC70" s="7"/>
      <c r="ODD70" s="7"/>
      <c r="ODE70" s="7"/>
      <c r="ODF70" s="7"/>
      <c r="ODG70" s="7"/>
      <c r="ODH70" s="7"/>
      <c r="ODI70" s="7"/>
      <c r="ODJ70" s="7"/>
      <c r="ODK70" s="7"/>
      <c r="ODL70" s="7"/>
      <c r="ODM70" s="7"/>
      <c r="ODN70" s="7"/>
      <c r="ODO70" s="7"/>
      <c r="ODP70" s="7"/>
      <c r="ODQ70" s="7"/>
      <c r="ODR70" s="7"/>
      <c r="ODS70" s="7"/>
      <c r="ODT70" s="7"/>
      <c r="ODU70" s="7"/>
      <c r="ODV70" s="7"/>
      <c r="ODW70" s="7"/>
      <c r="ODX70" s="7"/>
      <c r="ODY70" s="7"/>
      <c r="ODZ70" s="7"/>
      <c r="OEA70" s="7"/>
      <c r="OEB70" s="7"/>
      <c r="OEC70" s="7"/>
      <c r="OED70" s="7"/>
      <c r="OEE70" s="7"/>
      <c r="OEF70" s="7"/>
      <c r="OEG70" s="7"/>
      <c r="OEH70" s="7"/>
      <c r="OEI70" s="7"/>
      <c r="OEJ70" s="7"/>
      <c r="OEK70" s="7"/>
      <c r="OEL70" s="7"/>
      <c r="OEM70" s="7"/>
      <c r="OEN70" s="7"/>
      <c r="OEO70" s="7"/>
      <c r="OEP70" s="7"/>
      <c r="OEQ70" s="7"/>
      <c r="OER70" s="7"/>
      <c r="OES70" s="7"/>
      <c r="OET70" s="7"/>
      <c r="OEU70" s="7"/>
      <c r="OEV70" s="7"/>
      <c r="OEW70" s="7"/>
      <c r="OEX70" s="7"/>
      <c r="OEY70" s="7"/>
      <c r="OEZ70" s="7"/>
      <c r="OFA70" s="7"/>
      <c r="OFB70" s="7"/>
      <c r="OFC70" s="7"/>
      <c r="OFD70" s="7"/>
      <c r="OFE70" s="7"/>
      <c r="OFF70" s="7"/>
      <c r="OFG70" s="7"/>
      <c r="OFH70" s="7"/>
      <c r="OFI70" s="7"/>
      <c r="OFJ70" s="7"/>
      <c r="OFK70" s="7"/>
      <c r="OFL70" s="7"/>
      <c r="OFM70" s="7"/>
      <c r="OFN70" s="7"/>
      <c r="OFO70" s="7"/>
      <c r="OFP70" s="7"/>
      <c r="OFQ70" s="7"/>
      <c r="OFR70" s="7"/>
      <c r="OFS70" s="7"/>
      <c r="OFT70" s="7"/>
      <c r="OFU70" s="7"/>
      <c r="OFV70" s="7"/>
      <c r="OFW70" s="7"/>
      <c r="OFX70" s="7"/>
      <c r="OFY70" s="7"/>
      <c r="OFZ70" s="7"/>
      <c r="OGA70" s="7"/>
      <c r="OGB70" s="7"/>
      <c r="OGC70" s="7"/>
      <c r="OGD70" s="7"/>
      <c r="OGE70" s="7"/>
      <c r="OGF70" s="7"/>
      <c r="OGG70" s="7"/>
      <c r="OGH70" s="7"/>
      <c r="OGI70" s="7"/>
      <c r="OGJ70" s="7"/>
      <c r="OGK70" s="7"/>
      <c r="OGL70" s="7"/>
      <c r="OGM70" s="7"/>
      <c r="OGN70" s="7"/>
      <c r="OGO70" s="7"/>
      <c r="OGP70" s="7"/>
      <c r="OGQ70" s="7"/>
      <c r="OGR70" s="7"/>
      <c r="OGS70" s="7"/>
      <c r="OGT70" s="7"/>
      <c r="OGU70" s="7"/>
      <c r="OGV70" s="7"/>
      <c r="OGW70" s="7"/>
      <c r="OGX70" s="7"/>
      <c r="OGY70" s="7"/>
      <c r="OGZ70" s="7"/>
      <c r="OHA70" s="7"/>
      <c r="OHB70" s="7"/>
      <c r="OHC70" s="7"/>
      <c r="OHD70" s="7"/>
      <c r="OHE70" s="7"/>
      <c r="OHF70" s="7"/>
      <c r="OHG70" s="7"/>
      <c r="OHH70" s="7"/>
      <c r="OHI70" s="7"/>
      <c r="OHJ70" s="7"/>
      <c r="OHK70" s="7"/>
      <c r="OHL70" s="7"/>
      <c r="OHM70" s="7"/>
      <c r="OHN70" s="7"/>
      <c r="OHO70" s="7"/>
      <c r="OHP70" s="7"/>
      <c r="OHQ70" s="7"/>
      <c r="OHR70" s="7"/>
      <c r="OHS70" s="7"/>
      <c r="OHT70" s="7"/>
      <c r="OHU70" s="7"/>
      <c r="OHV70" s="7"/>
      <c r="OHW70" s="7"/>
      <c r="OHX70" s="7"/>
      <c r="OHY70" s="7"/>
      <c r="OHZ70" s="7"/>
      <c r="OIA70" s="7"/>
      <c r="OIB70" s="7"/>
      <c r="OIC70" s="7"/>
      <c r="OID70" s="7"/>
      <c r="OIE70" s="7"/>
      <c r="OIF70" s="7"/>
      <c r="OIG70" s="7"/>
      <c r="OIH70" s="7"/>
      <c r="OII70" s="7"/>
      <c r="OIJ70" s="7"/>
      <c r="OIK70" s="7"/>
      <c r="OIL70" s="7"/>
      <c r="OIM70" s="7"/>
      <c r="OIN70" s="7"/>
      <c r="OIO70" s="7"/>
      <c r="OIP70" s="7"/>
      <c r="OIQ70" s="7"/>
      <c r="OIR70" s="7"/>
      <c r="OIS70" s="7"/>
      <c r="OIT70" s="7"/>
      <c r="OIU70" s="7"/>
      <c r="OIV70" s="7"/>
      <c r="OIW70" s="7"/>
      <c r="OIX70" s="7"/>
      <c r="OIY70" s="7"/>
      <c r="OIZ70" s="7"/>
      <c r="OJA70" s="7"/>
      <c r="OJB70" s="7"/>
      <c r="OJC70" s="7"/>
      <c r="OJD70" s="7"/>
      <c r="OJE70" s="7"/>
      <c r="OJF70" s="7"/>
      <c r="OJG70" s="7"/>
      <c r="OJH70" s="7"/>
      <c r="OJI70" s="7"/>
      <c r="OJJ70" s="7"/>
      <c r="OJK70" s="7"/>
      <c r="OJL70" s="7"/>
      <c r="OJM70" s="7"/>
      <c r="OJN70" s="7"/>
      <c r="OJO70" s="7"/>
      <c r="OJP70" s="7"/>
      <c r="OJQ70" s="7"/>
      <c r="OJR70" s="7"/>
      <c r="OJS70" s="7"/>
      <c r="OJT70" s="7"/>
      <c r="OJU70" s="7"/>
      <c r="OJV70" s="7"/>
      <c r="OJW70" s="7"/>
      <c r="OJX70" s="7"/>
      <c r="OJY70" s="7"/>
      <c r="OJZ70" s="7"/>
      <c r="OKA70" s="7"/>
      <c r="OKB70" s="7"/>
      <c r="OKC70" s="7"/>
      <c r="OKD70" s="7"/>
      <c r="OKE70" s="7"/>
      <c r="OKF70" s="7"/>
      <c r="OKG70" s="7"/>
      <c r="OKH70" s="7"/>
      <c r="OKI70" s="7"/>
      <c r="OKJ70" s="7"/>
      <c r="OKK70" s="7"/>
      <c r="OKL70" s="7"/>
      <c r="OKM70" s="7"/>
      <c r="OKN70" s="7"/>
      <c r="OKO70" s="7"/>
      <c r="OKP70" s="7"/>
      <c r="OKQ70" s="7"/>
      <c r="OKR70" s="7"/>
      <c r="OKS70" s="7"/>
      <c r="OKT70" s="7"/>
      <c r="OKU70" s="7"/>
      <c r="OKV70" s="7"/>
      <c r="OKW70" s="7"/>
      <c r="OKX70" s="7"/>
      <c r="OKY70" s="7"/>
      <c r="OKZ70" s="7"/>
      <c r="OLA70" s="7"/>
      <c r="OLB70" s="7"/>
      <c r="OLC70" s="7"/>
      <c r="OLD70" s="7"/>
      <c r="OLE70" s="7"/>
      <c r="OLF70" s="7"/>
      <c r="OLG70" s="7"/>
      <c r="OLH70" s="7"/>
      <c r="OLI70" s="7"/>
      <c r="OLJ70" s="7"/>
      <c r="OLK70" s="7"/>
      <c r="OLL70" s="7"/>
      <c r="OLM70" s="7"/>
      <c r="OLN70" s="7"/>
      <c r="OLO70" s="7"/>
      <c r="OLP70" s="7"/>
      <c r="OLQ70" s="7"/>
      <c r="OLR70" s="7"/>
      <c r="OLS70" s="7"/>
      <c r="OLT70" s="7"/>
      <c r="OLU70" s="7"/>
      <c r="OLV70" s="7"/>
      <c r="OLW70" s="7"/>
      <c r="OLX70" s="7"/>
      <c r="OLY70" s="7"/>
      <c r="OLZ70" s="7"/>
      <c r="OMA70" s="7"/>
      <c r="OMB70" s="7"/>
      <c r="OMC70" s="7"/>
      <c r="OMD70" s="7"/>
      <c r="OME70" s="7"/>
      <c r="OMF70" s="7"/>
      <c r="OMG70" s="7"/>
      <c r="OMH70" s="7"/>
      <c r="OMI70" s="7"/>
      <c r="OMJ70" s="7"/>
      <c r="OMK70" s="7"/>
      <c r="OML70" s="7"/>
      <c r="OMM70" s="7"/>
      <c r="OMN70" s="7"/>
      <c r="OMO70" s="7"/>
      <c r="OMP70" s="7"/>
      <c r="OMQ70" s="7"/>
      <c r="OMR70" s="7"/>
      <c r="OMS70" s="7"/>
      <c r="OMT70" s="7"/>
      <c r="OMU70" s="7"/>
      <c r="OMV70" s="7"/>
      <c r="OMW70" s="7"/>
      <c r="OMX70" s="7"/>
      <c r="OMY70" s="7"/>
      <c r="OMZ70" s="7"/>
      <c r="ONA70" s="7"/>
      <c r="ONB70" s="7"/>
      <c r="ONC70" s="7"/>
      <c r="OND70" s="7"/>
      <c r="ONE70" s="7"/>
      <c r="ONF70" s="7"/>
      <c r="ONG70" s="7"/>
      <c r="ONH70" s="7"/>
      <c r="ONI70" s="7"/>
      <c r="ONJ70" s="7"/>
      <c r="ONK70" s="7"/>
      <c r="ONL70" s="7"/>
      <c r="ONM70" s="7"/>
      <c r="ONN70" s="7"/>
      <c r="ONO70" s="7"/>
      <c r="ONP70" s="7"/>
      <c r="ONQ70" s="7"/>
      <c r="ONR70" s="7"/>
      <c r="ONS70" s="7"/>
      <c r="ONT70" s="7"/>
      <c r="ONU70" s="7"/>
      <c r="ONV70" s="7"/>
      <c r="ONW70" s="7"/>
      <c r="ONX70" s="7"/>
      <c r="ONY70" s="7"/>
      <c r="ONZ70" s="7"/>
      <c r="OOA70" s="7"/>
      <c r="OOB70" s="7"/>
      <c r="OOC70" s="7"/>
      <c r="OOD70" s="7"/>
      <c r="OOE70" s="7"/>
      <c r="OOF70" s="7"/>
      <c r="OOG70" s="7"/>
      <c r="OOH70" s="7"/>
      <c r="OOI70" s="7"/>
      <c r="OOJ70" s="7"/>
      <c r="OOK70" s="7"/>
      <c r="OOL70" s="7"/>
      <c r="OOM70" s="7"/>
      <c r="OON70" s="7"/>
      <c r="OOO70" s="7"/>
      <c r="OOP70" s="7"/>
      <c r="OOQ70" s="7"/>
      <c r="OOR70" s="7"/>
      <c r="OOS70" s="7"/>
      <c r="OOT70" s="7"/>
      <c r="OOU70" s="7"/>
      <c r="OOV70" s="7"/>
      <c r="OOW70" s="7"/>
      <c r="OOX70" s="7"/>
      <c r="OOY70" s="7"/>
      <c r="OOZ70" s="7"/>
      <c r="OPA70" s="7"/>
      <c r="OPB70" s="7"/>
      <c r="OPC70" s="7"/>
      <c r="OPD70" s="7"/>
      <c r="OPE70" s="7"/>
      <c r="OPF70" s="7"/>
      <c r="OPG70" s="7"/>
      <c r="OPH70" s="7"/>
      <c r="OPI70" s="7"/>
      <c r="OPJ70" s="7"/>
      <c r="OPK70" s="7"/>
      <c r="OPL70" s="7"/>
      <c r="OPM70" s="7"/>
      <c r="OPN70" s="7"/>
      <c r="OPO70" s="7"/>
      <c r="OPP70" s="7"/>
      <c r="OPQ70" s="7"/>
      <c r="OPR70" s="7"/>
      <c r="OPS70" s="7"/>
      <c r="OPT70" s="7"/>
      <c r="OPU70" s="7"/>
      <c r="OPV70" s="7"/>
      <c r="OPW70" s="7"/>
      <c r="OPX70" s="7"/>
      <c r="OPY70" s="7"/>
      <c r="OPZ70" s="7"/>
      <c r="OQA70" s="7"/>
      <c r="OQB70" s="7"/>
      <c r="OQC70" s="7"/>
      <c r="OQD70" s="7"/>
      <c r="OQE70" s="7"/>
      <c r="OQF70" s="7"/>
      <c r="OQG70" s="7"/>
      <c r="OQH70" s="7"/>
      <c r="OQI70" s="7"/>
      <c r="OQJ70" s="7"/>
      <c r="OQK70" s="7"/>
      <c r="OQL70" s="7"/>
      <c r="OQM70" s="7"/>
      <c r="OQN70" s="7"/>
      <c r="OQO70" s="7"/>
      <c r="OQP70" s="7"/>
      <c r="OQQ70" s="7"/>
      <c r="OQR70" s="7"/>
      <c r="OQS70" s="7"/>
      <c r="OQT70" s="7"/>
      <c r="OQU70" s="7"/>
      <c r="OQV70" s="7"/>
      <c r="OQW70" s="7"/>
      <c r="OQX70" s="7"/>
      <c r="OQY70" s="7"/>
      <c r="OQZ70" s="7"/>
      <c r="ORA70" s="7"/>
      <c r="ORB70" s="7"/>
      <c r="ORC70" s="7"/>
      <c r="ORD70" s="7"/>
      <c r="ORE70" s="7"/>
      <c r="ORF70" s="7"/>
      <c r="ORG70" s="7"/>
      <c r="ORH70" s="7"/>
      <c r="ORI70" s="7"/>
      <c r="ORJ70" s="7"/>
      <c r="ORK70" s="7"/>
      <c r="ORL70" s="7"/>
      <c r="ORM70" s="7"/>
      <c r="ORN70" s="7"/>
      <c r="ORO70" s="7"/>
      <c r="ORP70" s="7"/>
      <c r="ORQ70" s="7"/>
      <c r="ORR70" s="7"/>
      <c r="ORS70" s="7"/>
      <c r="ORT70" s="7"/>
      <c r="ORU70" s="7"/>
      <c r="ORV70" s="7"/>
      <c r="ORW70" s="7"/>
      <c r="ORX70" s="7"/>
      <c r="ORY70" s="7"/>
      <c r="ORZ70" s="7"/>
      <c r="OSA70" s="7"/>
      <c r="OSB70" s="7"/>
      <c r="OSC70" s="7"/>
      <c r="OSD70" s="7"/>
      <c r="OSE70" s="7"/>
      <c r="OSF70" s="7"/>
      <c r="OSG70" s="7"/>
      <c r="OSH70" s="7"/>
      <c r="OSI70" s="7"/>
      <c r="OSJ70" s="7"/>
      <c r="OSK70" s="7"/>
      <c r="OSL70" s="7"/>
      <c r="OSM70" s="7"/>
      <c r="OSN70" s="7"/>
      <c r="OSO70" s="7"/>
      <c r="OSP70" s="7"/>
      <c r="OSQ70" s="7"/>
      <c r="OSR70" s="7"/>
      <c r="OSS70" s="7"/>
      <c r="OST70" s="7"/>
      <c r="OSU70" s="7"/>
      <c r="OSV70" s="7"/>
      <c r="OSW70" s="7"/>
      <c r="OSX70" s="7"/>
      <c r="OSY70" s="7"/>
      <c r="OSZ70" s="7"/>
      <c r="OTA70" s="7"/>
      <c r="OTB70" s="7"/>
      <c r="OTC70" s="7"/>
      <c r="OTD70" s="7"/>
      <c r="OTE70" s="7"/>
      <c r="OTF70" s="7"/>
      <c r="OTG70" s="7"/>
      <c r="OTH70" s="7"/>
      <c r="OTI70" s="7"/>
      <c r="OTJ70" s="7"/>
      <c r="OTK70" s="7"/>
      <c r="OTL70" s="7"/>
      <c r="OTM70" s="7"/>
      <c r="OTN70" s="7"/>
      <c r="OTO70" s="7"/>
      <c r="OTP70" s="7"/>
      <c r="OTQ70" s="7"/>
      <c r="OTR70" s="7"/>
      <c r="OTS70" s="7"/>
      <c r="OTT70" s="7"/>
      <c r="OTU70" s="7"/>
      <c r="OTV70" s="7"/>
      <c r="OTW70" s="7"/>
      <c r="OTX70" s="7"/>
      <c r="OTY70" s="7"/>
      <c r="OTZ70" s="7"/>
      <c r="OUA70" s="7"/>
      <c r="OUB70" s="7"/>
      <c r="OUC70" s="7"/>
      <c r="OUD70" s="7"/>
      <c r="OUE70" s="7"/>
      <c r="OUF70" s="7"/>
      <c r="OUG70" s="7"/>
      <c r="OUH70" s="7"/>
      <c r="OUI70" s="7"/>
      <c r="OUJ70" s="7"/>
      <c r="OUK70" s="7"/>
      <c r="OUL70" s="7"/>
      <c r="OUM70" s="7"/>
      <c r="OUN70" s="7"/>
      <c r="OUO70" s="7"/>
      <c r="OUP70" s="7"/>
      <c r="OUQ70" s="7"/>
      <c r="OUR70" s="7"/>
      <c r="OUS70" s="7"/>
      <c r="OUT70" s="7"/>
      <c r="OUU70" s="7"/>
      <c r="OUV70" s="7"/>
      <c r="OUW70" s="7"/>
      <c r="OUX70" s="7"/>
      <c r="OUY70" s="7"/>
      <c r="OUZ70" s="7"/>
      <c r="OVA70" s="7"/>
      <c r="OVB70" s="7"/>
      <c r="OVC70" s="7"/>
      <c r="OVD70" s="7"/>
      <c r="OVE70" s="7"/>
      <c r="OVF70" s="7"/>
      <c r="OVG70" s="7"/>
      <c r="OVH70" s="7"/>
      <c r="OVI70" s="7"/>
      <c r="OVJ70" s="7"/>
      <c r="OVK70" s="7"/>
      <c r="OVL70" s="7"/>
      <c r="OVM70" s="7"/>
      <c r="OVN70" s="7"/>
      <c r="OVO70" s="7"/>
      <c r="OVP70" s="7"/>
      <c r="OVQ70" s="7"/>
      <c r="OVR70" s="7"/>
      <c r="OVS70" s="7"/>
      <c r="OVT70" s="7"/>
      <c r="OVU70" s="7"/>
      <c r="OVV70" s="7"/>
      <c r="OVW70" s="7"/>
      <c r="OVX70" s="7"/>
      <c r="OVY70" s="7"/>
      <c r="OVZ70" s="7"/>
      <c r="OWA70" s="7"/>
      <c r="OWB70" s="7"/>
      <c r="OWC70" s="7"/>
      <c r="OWD70" s="7"/>
      <c r="OWE70" s="7"/>
      <c r="OWF70" s="7"/>
      <c r="OWG70" s="7"/>
      <c r="OWH70" s="7"/>
      <c r="OWI70" s="7"/>
      <c r="OWJ70" s="7"/>
      <c r="OWK70" s="7"/>
      <c r="OWL70" s="7"/>
      <c r="OWM70" s="7"/>
      <c r="OWN70" s="7"/>
      <c r="OWO70" s="7"/>
      <c r="OWP70" s="7"/>
      <c r="OWQ70" s="7"/>
      <c r="OWR70" s="7"/>
      <c r="OWS70" s="7"/>
      <c r="OWT70" s="7"/>
      <c r="OWU70" s="7"/>
      <c r="OWV70" s="7"/>
      <c r="OWW70" s="7"/>
      <c r="OWX70" s="7"/>
      <c r="OWY70" s="7"/>
      <c r="OWZ70" s="7"/>
      <c r="OXA70" s="7"/>
      <c r="OXB70" s="7"/>
      <c r="OXC70" s="7"/>
      <c r="OXD70" s="7"/>
      <c r="OXE70" s="7"/>
      <c r="OXF70" s="7"/>
      <c r="OXG70" s="7"/>
      <c r="OXH70" s="7"/>
      <c r="OXI70" s="7"/>
      <c r="OXJ70" s="7"/>
      <c r="OXK70" s="7"/>
      <c r="OXL70" s="7"/>
      <c r="OXM70" s="7"/>
      <c r="OXN70" s="7"/>
      <c r="OXO70" s="7"/>
      <c r="OXP70" s="7"/>
      <c r="OXQ70" s="7"/>
      <c r="OXR70" s="7"/>
      <c r="OXS70" s="7"/>
      <c r="OXT70" s="7"/>
      <c r="OXU70" s="7"/>
      <c r="OXV70" s="7"/>
      <c r="OXW70" s="7"/>
      <c r="OXX70" s="7"/>
      <c r="OXY70" s="7"/>
      <c r="OXZ70" s="7"/>
      <c r="OYA70" s="7"/>
      <c r="OYB70" s="7"/>
      <c r="OYC70" s="7"/>
      <c r="OYD70" s="7"/>
      <c r="OYE70" s="7"/>
      <c r="OYF70" s="7"/>
      <c r="OYG70" s="7"/>
      <c r="OYH70" s="7"/>
      <c r="OYI70" s="7"/>
      <c r="OYJ70" s="7"/>
      <c r="OYK70" s="7"/>
      <c r="OYL70" s="7"/>
      <c r="OYM70" s="7"/>
      <c r="OYN70" s="7"/>
      <c r="OYO70" s="7"/>
      <c r="OYP70" s="7"/>
      <c r="OYQ70" s="7"/>
      <c r="OYR70" s="7"/>
      <c r="OYS70" s="7"/>
      <c r="OYT70" s="7"/>
      <c r="OYU70" s="7"/>
      <c r="OYV70" s="7"/>
      <c r="OYW70" s="7"/>
      <c r="OYX70" s="7"/>
      <c r="OYY70" s="7"/>
      <c r="OYZ70" s="7"/>
      <c r="OZA70" s="7"/>
      <c r="OZB70" s="7"/>
      <c r="OZC70" s="7"/>
      <c r="OZD70" s="7"/>
      <c r="OZE70" s="7"/>
      <c r="OZF70" s="7"/>
      <c r="OZG70" s="7"/>
      <c r="OZH70" s="7"/>
      <c r="OZI70" s="7"/>
      <c r="OZJ70" s="7"/>
      <c r="OZK70" s="7"/>
      <c r="OZL70" s="7"/>
      <c r="OZM70" s="7"/>
      <c r="OZN70" s="7"/>
      <c r="OZO70" s="7"/>
      <c r="OZP70" s="7"/>
      <c r="OZQ70" s="7"/>
      <c r="OZR70" s="7"/>
      <c r="OZS70" s="7"/>
      <c r="OZT70" s="7"/>
      <c r="OZU70" s="7"/>
      <c r="OZV70" s="7"/>
      <c r="OZW70" s="7"/>
      <c r="OZX70" s="7"/>
      <c r="OZY70" s="7"/>
      <c r="OZZ70" s="7"/>
      <c r="PAA70" s="7"/>
      <c r="PAB70" s="7"/>
      <c r="PAC70" s="7"/>
      <c r="PAD70" s="7"/>
      <c r="PAE70" s="7"/>
      <c r="PAF70" s="7"/>
      <c r="PAG70" s="7"/>
      <c r="PAH70" s="7"/>
      <c r="PAI70" s="7"/>
      <c r="PAJ70" s="7"/>
      <c r="PAK70" s="7"/>
      <c r="PAL70" s="7"/>
      <c r="PAM70" s="7"/>
      <c r="PAN70" s="7"/>
      <c r="PAO70" s="7"/>
      <c r="PAP70" s="7"/>
      <c r="PAQ70" s="7"/>
      <c r="PAR70" s="7"/>
      <c r="PAS70" s="7"/>
      <c r="PAT70" s="7"/>
      <c r="PAU70" s="7"/>
      <c r="PAV70" s="7"/>
      <c r="PAW70" s="7"/>
      <c r="PAX70" s="7"/>
      <c r="PAY70" s="7"/>
      <c r="PAZ70" s="7"/>
      <c r="PBA70" s="7"/>
      <c r="PBB70" s="7"/>
      <c r="PBC70" s="7"/>
      <c r="PBD70" s="7"/>
      <c r="PBE70" s="7"/>
      <c r="PBF70" s="7"/>
      <c r="PBG70" s="7"/>
      <c r="PBH70" s="7"/>
      <c r="PBI70" s="7"/>
      <c r="PBJ70" s="7"/>
      <c r="PBK70" s="7"/>
      <c r="PBL70" s="7"/>
      <c r="PBM70" s="7"/>
      <c r="PBN70" s="7"/>
      <c r="PBO70" s="7"/>
      <c r="PBP70" s="7"/>
      <c r="PBQ70" s="7"/>
      <c r="PBR70" s="7"/>
      <c r="PBS70" s="7"/>
      <c r="PBT70" s="7"/>
      <c r="PBU70" s="7"/>
      <c r="PBV70" s="7"/>
      <c r="PBW70" s="7"/>
      <c r="PBX70" s="7"/>
      <c r="PBY70" s="7"/>
      <c r="PBZ70" s="7"/>
      <c r="PCA70" s="7"/>
      <c r="PCB70" s="7"/>
      <c r="PCC70" s="7"/>
      <c r="PCD70" s="7"/>
      <c r="PCE70" s="7"/>
      <c r="PCF70" s="7"/>
      <c r="PCG70" s="7"/>
      <c r="PCH70" s="7"/>
      <c r="PCI70" s="7"/>
      <c r="PCJ70" s="7"/>
      <c r="PCK70" s="7"/>
      <c r="PCL70" s="7"/>
      <c r="PCM70" s="7"/>
      <c r="PCN70" s="7"/>
      <c r="PCO70" s="7"/>
      <c r="PCP70" s="7"/>
      <c r="PCQ70" s="7"/>
      <c r="PCR70" s="7"/>
      <c r="PCS70" s="7"/>
      <c r="PCT70" s="7"/>
      <c r="PCU70" s="7"/>
      <c r="PCV70" s="7"/>
      <c r="PCW70" s="7"/>
      <c r="PCX70" s="7"/>
      <c r="PCY70" s="7"/>
      <c r="PCZ70" s="7"/>
      <c r="PDA70" s="7"/>
      <c r="PDB70" s="7"/>
      <c r="PDC70" s="7"/>
      <c r="PDD70" s="7"/>
      <c r="PDE70" s="7"/>
      <c r="PDF70" s="7"/>
      <c r="PDG70" s="7"/>
      <c r="PDH70" s="7"/>
      <c r="PDI70" s="7"/>
      <c r="PDJ70" s="7"/>
      <c r="PDK70" s="7"/>
      <c r="PDL70" s="7"/>
      <c r="PDM70" s="7"/>
      <c r="PDN70" s="7"/>
      <c r="PDO70" s="7"/>
      <c r="PDP70" s="7"/>
      <c r="PDQ70" s="7"/>
      <c r="PDR70" s="7"/>
      <c r="PDS70" s="7"/>
      <c r="PDT70" s="7"/>
      <c r="PDU70" s="7"/>
      <c r="PDV70" s="7"/>
      <c r="PDW70" s="7"/>
      <c r="PDX70" s="7"/>
      <c r="PDY70" s="7"/>
      <c r="PDZ70" s="7"/>
      <c r="PEA70" s="7"/>
      <c r="PEB70" s="7"/>
      <c r="PEC70" s="7"/>
      <c r="PED70" s="7"/>
      <c r="PEE70" s="7"/>
      <c r="PEF70" s="7"/>
      <c r="PEG70" s="7"/>
      <c r="PEH70" s="7"/>
      <c r="PEI70" s="7"/>
      <c r="PEJ70" s="7"/>
      <c r="PEK70" s="7"/>
      <c r="PEL70" s="7"/>
      <c r="PEM70" s="7"/>
      <c r="PEN70" s="7"/>
      <c r="PEO70" s="7"/>
      <c r="PEP70" s="7"/>
      <c r="PEQ70" s="7"/>
      <c r="PER70" s="7"/>
      <c r="PES70" s="7"/>
      <c r="PET70" s="7"/>
      <c r="PEU70" s="7"/>
      <c r="PEV70" s="7"/>
      <c r="PEW70" s="7"/>
      <c r="PEX70" s="7"/>
      <c r="PEY70" s="7"/>
      <c r="PEZ70" s="7"/>
      <c r="PFA70" s="7"/>
      <c r="PFB70" s="7"/>
      <c r="PFC70" s="7"/>
      <c r="PFD70" s="7"/>
      <c r="PFE70" s="7"/>
      <c r="PFF70" s="7"/>
      <c r="PFG70" s="7"/>
      <c r="PFH70" s="7"/>
      <c r="PFI70" s="7"/>
      <c r="PFJ70" s="7"/>
      <c r="PFK70" s="7"/>
      <c r="PFL70" s="7"/>
      <c r="PFM70" s="7"/>
      <c r="PFN70" s="7"/>
      <c r="PFO70" s="7"/>
      <c r="PFP70" s="7"/>
      <c r="PFQ70" s="7"/>
      <c r="PFR70" s="7"/>
      <c r="PFS70" s="7"/>
      <c r="PFT70" s="7"/>
      <c r="PFU70" s="7"/>
      <c r="PFV70" s="7"/>
      <c r="PFW70" s="7"/>
      <c r="PFX70" s="7"/>
      <c r="PFY70" s="7"/>
      <c r="PFZ70" s="7"/>
      <c r="PGA70" s="7"/>
      <c r="PGB70" s="7"/>
      <c r="PGC70" s="7"/>
      <c r="PGD70" s="7"/>
      <c r="PGE70" s="7"/>
      <c r="PGF70" s="7"/>
      <c r="PGG70" s="7"/>
      <c r="PGH70" s="7"/>
      <c r="PGI70" s="7"/>
      <c r="PGJ70" s="7"/>
      <c r="PGK70" s="7"/>
      <c r="PGL70" s="7"/>
      <c r="PGM70" s="7"/>
      <c r="PGN70" s="7"/>
      <c r="PGO70" s="7"/>
      <c r="PGP70" s="7"/>
      <c r="PGQ70" s="7"/>
      <c r="PGR70" s="7"/>
      <c r="PGS70" s="7"/>
      <c r="PGT70" s="7"/>
      <c r="PGU70" s="7"/>
      <c r="PGV70" s="7"/>
      <c r="PGW70" s="7"/>
      <c r="PGX70" s="7"/>
      <c r="PGY70" s="7"/>
      <c r="PGZ70" s="7"/>
      <c r="PHA70" s="7"/>
      <c r="PHB70" s="7"/>
      <c r="PHC70" s="7"/>
      <c r="PHD70" s="7"/>
      <c r="PHE70" s="7"/>
      <c r="PHF70" s="7"/>
      <c r="PHG70" s="7"/>
      <c r="PHH70" s="7"/>
      <c r="PHI70" s="7"/>
      <c r="PHJ70" s="7"/>
      <c r="PHK70" s="7"/>
      <c r="PHL70" s="7"/>
      <c r="PHM70" s="7"/>
      <c r="PHN70" s="7"/>
      <c r="PHO70" s="7"/>
      <c r="PHP70" s="7"/>
      <c r="PHQ70" s="7"/>
      <c r="PHR70" s="7"/>
      <c r="PHS70" s="7"/>
      <c r="PHT70" s="7"/>
      <c r="PHU70" s="7"/>
      <c r="PHV70" s="7"/>
      <c r="PHW70" s="7"/>
      <c r="PHX70" s="7"/>
      <c r="PHY70" s="7"/>
      <c r="PHZ70" s="7"/>
      <c r="PIA70" s="7"/>
      <c r="PIB70" s="7"/>
      <c r="PIC70" s="7"/>
      <c r="PID70" s="7"/>
      <c r="PIE70" s="7"/>
      <c r="PIF70" s="7"/>
      <c r="PIG70" s="7"/>
      <c r="PIH70" s="7"/>
      <c r="PII70" s="7"/>
      <c r="PIJ70" s="7"/>
      <c r="PIK70" s="7"/>
      <c r="PIL70" s="7"/>
      <c r="PIM70" s="7"/>
      <c r="PIN70" s="7"/>
      <c r="PIO70" s="7"/>
      <c r="PIP70" s="7"/>
      <c r="PIQ70" s="7"/>
      <c r="PIR70" s="7"/>
      <c r="PIS70" s="7"/>
      <c r="PIT70" s="7"/>
      <c r="PIU70" s="7"/>
      <c r="PIV70" s="7"/>
      <c r="PIW70" s="7"/>
      <c r="PIX70" s="7"/>
      <c r="PIY70" s="7"/>
      <c r="PIZ70" s="7"/>
      <c r="PJA70" s="7"/>
      <c r="PJB70" s="7"/>
      <c r="PJC70" s="7"/>
      <c r="PJD70" s="7"/>
      <c r="PJE70" s="7"/>
      <c r="PJF70" s="7"/>
      <c r="PJG70" s="7"/>
      <c r="PJH70" s="7"/>
      <c r="PJI70" s="7"/>
      <c r="PJJ70" s="7"/>
      <c r="PJK70" s="7"/>
      <c r="PJL70" s="7"/>
      <c r="PJM70" s="7"/>
      <c r="PJN70" s="7"/>
      <c r="PJO70" s="7"/>
      <c r="PJP70" s="7"/>
      <c r="PJQ70" s="7"/>
      <c r="PJR70" s="7"/>
      <c r="PJS70" s="7"/>
      <c r="PJT70" s="7"/>
      <c r="PJU70" s="7"/>
      <c r="PJV70" s="7"/>
      <c r="PJW70" s="7"/>
      <c r="PJX70" s="7"/>
      <c r="PJY70" s="7"/>
      <c r="PJZ70" s="7"/>
      <c r="PKA70" s="7"/>
      <c r="PKB70" s="7"/>
      <c r="PKC70" s="7"/>
      <c r="PKD70" s="7"/>
      <c r="PKE70" s="7"/>
      <c r="PKF70" s="7"/>
      <c r="PKG70" s="7"/>
      <c r="PKH70" s="7"/>
      <c r="PKI70" s="7"/>
      <c r="PKJ70" s="7"/>
      <c r="PKK70" s="7"/>
      <c r="PKL70" s="7"/>
      <c r="PKM70" s="7"/>
      <c r="PKN70" s="7"/>
      <c r="PKO70" s="7"/>
      <c r="PKP70" s="7"/>
      <c r="PKQ70" s="7"/>
      <c r="PKR70" s="7"/>
      <c r="PKS70" s="7"/>
      <c r="PKT70" s="7"/>
      <c r="PKU70" s="7"/>
      <c r="PKV70" s="7"/>
      <c r="PKW70" s="7"/>
      <c r="PKX70" s="7"/>
      <c r="PKY70" s="7"/>
      <c r="PKZ70" s="7"/>
      <c r="PLA70" s="7"/>
      <c r="PLB70" s="7"/>
      <c r="PLC70" s="7"/>
      <c r="PLD70" s="7"/>
      <c r="PLE70" s="7"/>
      <c r="PLF70" s="7"/>
      <c r="PLG70" s="7"/>
      <c r="PLH70" s="7"/>
      <c r="PLI70" s="7"/>
      <c r="PLJ70" s="7"/>
      <c r="PLK70" s="7"/>
      <c r="PLL70" s="7"/>
      <c r="PLM70" s="7"/>
      <c r="PLN70" s="7"/>
      <c r="PLO70" s="7"/>
      <c r="PLP70" s="7"/>
      <c r="PLQ70" s="7"/>
      <c r="PLR70" s="7"/>
      <c r="PLS70" s="7"/>
      <c r="PLT70" s="7"/>
      <c r="PLU70" s="7"/>
      <c r="PLV70" s="7"/>
      <c r="PLW70" s="7"/>
      <c r="PLX70" s="7"/>
      <c r="PLY70" s="7"/>
      <c r="PLZ70" s="7"/>
      <c r="PMA70" s="7"/>
      <c r="PMB70" s="7"/>
      <c r="PMC70" s="7"/>
      <c r="PMD70" s="7"/>
      <c r="PME70" s="7"/>
      <c r="PMF70" s="7"/>
      <c r="PMG70" s="7"/>
      <c r="PMH70" s="7"/>
      <c r="PMI70" s="7"/>
      <c r="PMJ70" s="7"/>
      <c r="PMK70" s="7"/>
      <c r="PML70" s="7"/>
      <c r="PMM70" s="7"/>
      <c r="PMN70" s="7"/>
      <c r="PMO70" s="7"/>
      <c r="PMP70" s="7"/>
      <c r="PMQ70" s="7"/>
      <c r="PMR70" s="7"/>
      <c r="PMS70" s="7"/>
      <c r="PMT70" s="7"/>
      <c r="PMU70" s="7"/>
      <c r="PMV70" s="7"/>
      <c r="PMW70" s="7"/>
      <c r="PMX70" s="7"/>
      <c r="PMY70" s="7"/>
      <c r="PMZ70" s="7"/>
      <c r="PNA70" s="7"/>
      <c r="PNB70" s="7"/>
      <c r="PNC70" s="7"/>
      <c r="PND70" s="7"/>
      <c r="PNE70" s="7"/>
      <c r="PNF70" s="7"/>
      <c r="PNG70" s="7"/>
      <c r="PNH70" s="7"/>
      <c r="PNI70" s="7"/>
      <c r="PNJ70" s="7"/>
      <c r="PNK70" s="7"/>
      <c r="PNL70" s="7"/>
      <c r="PNM70" s="7"/>
      <c r="PNN70" s="7"/>
      <c r="PNO70" s="7"/>
      <c r="PNP70" s="7"/>
      <c r="PNQ70" s="7"/>
      <c r="PNR70" s="7"/>
      <c r="PNS70" s="7"/>
      <c r="PNT70" s="7"/>
      <c r="PNU70" s="7"/>
      <c r="PNV70" s="7"/>
      <c r="PNW70" s="7"/>
      <c r="PNX70" s="7"/>
      <c r="PNY70" s="7"/>
      <c r="PNZ70" s="7"/>
      <c r="POA70" s="7"/>
      <c r="POB70" s="7"/>
      <c r="POC70" s="7"/>
      <c r="POD70" s="7"/>
      <c r="POE70" s="7"/>
      <c r="POF70" s="7"/>
      <c r="POG70" s="7"/>
      <c r="POH70" s="7"/>
      <c r="POI70" s="7"/>
      <c r="POJ70" s="7"/>
      <c r="POK70" s="7"/>
      <c r="POL70" s="7"/>
      <c r="POM70" s="7"/>
      <c r="PON70" s="7"/>
      <c r="POO70" s="7"/>
      <c r="POP70" s="7"/>
      <c r="POQ70" s="7"/>
      <c r="POR70" s="7"/>
      <c r="POS70" s="7"/>
      <c r="POT70" s="7"/>
      <c r="POU70" s="7"/>
      <c r="POV70" s="7"/>
      <c r="POW70" s="7"/>
      <c r="POX70" s="7"/>
      <c r="POY70" s="7"/>
      <c r="POZ70" s="7"/>
      <c r="PPA70" s="7"/>
      <c r="PPB70" s="7"/>
      <c r="PPC70" s="7"/>
      <c r="PPD70" s="7"/>
      <c r="PPE70" s="7"/>
      <c r="PPF70" s="7"/>
      <c r="PPG70" s="7"/>
      <c r="PPH70" s="7"/>
      <c r="PPI70" s="7"/>
      <c r="PPJ70" s="7"/>
      <c r="PPK70" s="7"/>
      <c r="PPL70" s="7"/>
      <c r="PPM70" s="7"/>
      <c r="PPN70" s="7"/>
      <c r="PPO70" s="7"/>
      <c r="PPP70" s="7"/>
      <c r="PPQ70" s="7"/>
      <c r="PPR70" s="7"/>
      <c r="PPS70" s="7"/>
      <c r="PPT70" s="7"/>
      <c r="PPU70" s="7"/>
      <c r="PPV70" s="7"/>
      <c r="PPW70" s="7"/>
      <c r="PPX70" s="7"/>
      <c r="PPY70" s="7"/>
      <c r="PPZ70" s="7"/>
      <c r="PQA70" s="7"/>
      <c r="PQB70" s="7"/>
      <c r="PQC70" s="7"/>
      <c r="PQD70" s="7"/>
      <c r="PQE70" s="7"/>
      <c r="PQF70" s="7"/>
      <c r="PQG70" s="7"/>
      <c r="PQH70" s="7"/>
      <c r="PQI70" s="7"/>
      <c r="PQJ70" s="7"/>
      <c r="PQK70" s="7"/>
      <c r="PQL70" s="7"/>
      <c r="PQM70" s="7"/>
      <c r="PQN70" s="7"/>
      <c r="PQO70" s="7"/>
      <c r="PQP70" s="7"/>
      <c r="PQQ70" s="7"/>
      <c r="PQR70" s="7"/>
      <c r="PQS70" s="7"/>
      <c r="PQT70" s="7"/>
      <c r="PQU70" s="7"/>
      <c r="PQV70" s="7"/>
      <c r="PQW70" s="7"/>
      <c r="PQX70" s="7"/>
      <c r="PQY70" s="7"/>
      <c r="PQZ70" s="7"/>
      <c r="PRA70" s="7"/>
      <c r="PRB70" s="7"/>
      <c r="PRC70" s="7"/>
      <c r="PRD70" s="7"/>
      <c r="PRE70" s="7"/>
      <c r="PRF70" s="7"/>
      <c r="PRG70" s="7"/>
      <c r="PRH70" s="7"/>
      <c r="PRI70" s="7"/>
      <c r="PRJ70" s="7"/>
      <c r="PRK70" s="7"/>
      <c r="PRL70" s="7"/>
      <c r="PRM70" s="7"/>
      <c r="PRN70" s="7"/>
      <c r="PRO70" s="7"/>
      <c r="PRP70" s="7"/>
      <c r="PRQ70" s="7"/>
      <c r="PRR70" s="7"/>
      <c r="PRS70" s="7"/>
      <c r="PRT70" s="7"/>
      <c r="PRU70" s="7"/>
      <c r="PRV70" s="7"/>
      <c r="PRW70" s="7"/>
      <c r="PRX70" s="7"/>
      <c r="PRY70" s="7"/>
      <c r="PRZ70" s="7"/>
      <c r="PSA70" s="7"/>
      <c r="PSB70" s="7"/>
      <c r="PSC70" s="7"/>
      <c r="PSD70" s="7"/>
      <c r="PSE70" s="7"/>
      <c r="PSF70" s="7"/>
      <c r="PSG70" s="7"/>
      <c r="PSH70" s="7"/>
      <c r="PSI70" s="7"/>
      <c r="PSJ70" s="7"/>
      <c r="PSK70" s="7"/>
      <c r="PSL70" s="7"/>
      <c r="PSM70" s="7"/>
      <c r="PSN70" s="7"/>
      <c r="PSO70" s="7"/>
      <c r="PSP70" s="7"/>
      <c r="PSQ70" s="7"/>
      <c r="PSR70" s="7"/>
      <c r="PSS70" s="7"/>
      <c r="PST70" s="7"/>
      <c r="PSU70" s="7"/>
      <c r="PSV70" s="7"/>
      <c r="PSW70" s="7"/>
      <c r="PSX70" s="7"/>
      <c r="PSY70" s="7"/>
      <c r="PSZ70" s="7"/>
      <c r="PTA70" s="7"/>
      <c r="PTB70" s="7"/>
      <c r="PTC70" s="7"/>
      <c r="PTD70" s="7"/>
      <c r="PTE70" s="7"/>
      <c r="PTF70" s="7"/>
      <c r="PTG70" s="7"/>
      <c r="PTH70" s="7"/>
      <c r="PTI70" s="7"/>
      <c r="PTJ70" s="7"/>
      <c r="PTK70" s="7"/>
      <c r="PTL70" s="7"/>
      <c r="PTM70" s="7"/>
      <c r="PTN70" s="7"/>
      <c r="PTO70" s="7"/>
      <c r="PTP70" s="7"/>
      <c r="PTQ70" s="7"/>
      <c r="PTR70" s="7"/>
      <c r="PTS70" s="7"/>
      <c r="PTT70" s="7"/>
      <c r="PTU70" s="7"/>
      <c r="PTV70" s="7"/>
      <c r="PTW70" s="7"/>
      <c r="PTX70" s="7"/>
      <c r="PTY70" s="7"/>
      <c r="PTZ70" s="7"/>
      <c r="PUA70" s="7"/>
      <c r="PUB70" s="7"/>
      <c r="PUC70" s="7"/>
      <c r="PUD70" s="7"/>
      <c r="PUE70" s="7"/>
      <c r="PUF70" s="7"/>
      <c r="PUG70" s="7"/>
      <c r="PUH70" s="7"/>
      <c r="PUI70" s="7"/>
      <c r="PUJ70" s="7"/>
      <c r="PUK70" s="7"/>
      <c r="PUL70" s="7"/>
      <c r="PUM70" s="7"/>
      <c r="PUN70" s="7"/>
      <c r="PUO70" s="7"/>
      <c r="PUP70" s="7"/>
      <c r="PUQ70" s="7"/>
      <c r="PUR70" s="7"/>
      <c r="PUS70" s="7"/>
      <c r="PUT70" s="7"/>
      <c r="PUU70" s="7"/>
      <c r="PUV70" s="7"/>
      <c r="PUW70" s="7"/>
      <c r="PUX70" s="7"/>
      <c r="PUY70" s="7"/>
      <c r="PUZ70" s="7"/>
      <c r="PVA70" s="7"/>
      <c r="PVB70" s="7"/>
      <c r="PVC70" s="7"/>
      <c r="PVD70" s="7"/>
      <c r="PVE70" s="7"/>
      <c r="PVF70" s="7"/>
      <c r="PVG70" s="7"/>
      <c r="PVH70" s="7"/>
      <c r="PVI70" s="7"/>
      <c r="PVJ70" s="7"/>
      <c r="PVK70" s="7"/>
      <c r="PVL70" s="7"/>
      <c r="PVM70" s="7"/>
      <c r="PVN70" s="7"/>
      <c r="PVO70" s="7"/>
      <c r="PVP70" s="7"/>
      <c r="PVQ70" s="7"/>
      <c r="PVR70" s="7"/>
      <c r="PVS70" s="7"/>
      <c r="PVT70" s="7"/>
      <c r="PVU70" s="7"/>
      <c r="PVV70" s="7"/>
      <c r="PVW70" s="7"/>
      <c r="PVX70" s="7"/>
      <c r="PVY70" s="7"/>
      <c r="PVZ70" s="7"/>
      <c r="PWA70" s="7"/>
      <c r="PWB70" s="7"/>
      <c r="PWC70" s="7"/>
      <c r="PWD70" s="7"/>
      <c r="PWE70" s="7"/>
      <c r="PWF70" s="7"/>
      <c r="PWG70" s="7"/>
      <c r="PWH70" s="7"/>
      <c r="PWI70" s="7"/>
      <c r="PWJ70" s="7"/>
      <c r="PWK70" s="7"/>
      <c r="PWL70" s="7"/>
      <c r="PWM70" s="7"/>
      <c r="PWN70" s="7"/>
      <c r="PWO70" s="7"/>
      <c r="PWP70" s="7"/>
      <c r="PWQ70" s="7"/>
      <c r="PWR70" s="7"/>
      <c r="PWS70" s="7"/>
      <c r="PWT70" s="7"/>
      <c r="PWU70" s="7"/>
      <c r="PWV70" s="7"/>
      <c r="PWW70" s="7"/>
      <c r="PWX70" s="7"/>
      <c r="PWY70" s="7"/>
      <c r="PWZ70" s="7"/>
      <c r="PXA70" s="7"/>
      <c r="PXB70" s="7"/>
      <c r="PXC70" s="7"/>
      <c r="PXD70" s="7"/>
      <c r="PXE70" s="7"/>
      <c r="PXF70" s="7"/>
      <c r="PXG70" s="7"/>
      <c r="PXH70" s="7"/>
      <c r="PXI70" s="7"/>
      <c r="PXJ70" s="7"/>
      <c r="PXK70" s="7"/>
      <c r="PXL70" s="7"/>
      <c r="PXM70" s="7"/>
      <c r="PXN70" s="7"/>
      <c r="PXO70" s="7"/>
      <c r="PXP70" s="7"/>
      <c r="PXQ70" s="7"/>
      <c r="PXR70" s="7"/>
      <c r="PXS70" s="7"/>
      <c r="PXT70" s="7"/>
      <c r="PXU70" s="7"/>
      <c r="PXV70" s="7"/>
      <c r="PXW70" s="7"/>
      <c r="PXX70" s="7"/>
      <c r="PXY70" s="7"/>
      <c r="PXZ70" s="7"/>
      <c r="PYA70" s="7"/>
      <c r="PYB70" s="7"/>
      <c r="PYC70" s="7"/>
      <c r="PYD70" s="7"/>
      <c r="PYE70" s="7"/>
      <c r="PYF70" s="7"/>
      <c r="PYG70" s="7"/>
      <c r="PYH70" s="7"/>
      <c r="PYI70" s="7"/>
      <c r="PYJ70" s="7"/>
      <c r="PYK70" s="7"/>
      <c r="PYL70" s="7"/>
      <c r="PYM70" s="7"/>
      <c r="PYN70" s="7"/>
      <c r="PYO70" s="7"/>
      <c r="PYP70" s="7"/>
      <c r="PYQ70" s="7"/>
      <c r="PYR70" s="7"/>
      <c r="PYS70" s="7"/>
      <c r="PYT70" s="7"/>
      <c r="PYU70" s="7"/>
      <c r="PYV70" s="7"/>
      <c r="PYW70" s="7"/>
      <c r="PYX70" s="7"/>
      <c r="PYY70" s="7"/>
      <c r="PYZ70" s="7"/>
      <c r="PZA70" s="7"/>
      <c r="PZB70" s="7"/>
      <c r="PZC70" s="7"/>
      <c r="PZD70" s="7"/>
      <c r="PZE70" s="7"/>
      <c r="PZF70" s="7"/>
      <c r="PZG70" s="7"/>
      <c r="PZH70" s="7"/>
      <c r="PZI70" s="7"/>
      <c r="PZJ70" s="7"/>
      <c r="PZK70" s="7"/>
      <c r="PZL70" s="7"/>
      <c r="PZM70" s="7"/>
      <c r="PZN70" s="7"/>
      <c r="PZO70" s="7"/>
      <c r="PZP70" s="7"/>
      <c r="PZQ70" s="7"/>
      <c r="PZR70" s="7"/>
      <c r="PZS70" s="7"/>
      <c r="PZT70" s="7"/>
      <c r="PZU70" s="7"/>
      <c r="PZV70" s="7"/>
      <c r="PZW70" s="7"/>
      <c r="PZX70" s="7"/>
      <c r="PZY70" s="7"/>
      <c r="PZZ70" s="7"/>
      <c r="QAA70" s="7"/>
      <c r="QAB70" s="7"/>
      <c r="QAC70" s="7"/>
      <c r="QAD70" s="7"/>
      <c r="QAE70" s="7"/>
      <c r="QAF70" s="7"/>
      <c r="QAG70" s="7"/>
      <c r="QAH70" s="7"/>
      <c r="QAI70" s="7"/>
      <c r="QAJ70" s="7"/>
      <c r="QAK70" s="7"/>
      <c r="QAL70" s="7"/>
      <c r="QAM70" s="7"/>
      <c r="QAN70" s="7"/>
      <c r="QAO70" s="7"/>
      <c r="QAP70" s="7"/>
      <c r="QAQ70" s="7"/>
      <c r="QAR70" s="7"/>
      <c r="QAS70" s="7"/>
      <c r="QAT70" s="7"/>
      <c r="QAU70" s="7"/>
      <c r="QAV70" s="7"/>
      <c r="QAW70" s="7"/>
      <c r="QAX70" s="7"/>
      <c r="QAY70" s="7"/>
      <c r="QAZ70" s="7"/>
      <c r="QBA70" s="7"/>
      <c r="QBB70" s="7"/>
      <c r="QBC70" s="7"/>
      <c r="QBD70" s="7"/>
      <c r="QBE70" s="7"/>
      <c r="QBF70" s="7"/>
      <c r="QBG70" s="7"/>
      <c r="QBH70" s="7"/>
      <c r="QBI70" s="7"/>
      <c r="QBJ70" s="7"/>
      <c r="QBK70" s="7"/>
      <c r="QBL70" s="7"/>
      <c r="QBM70" s="7"/>
      <c r="QBN70" s="7"/>
      <c r="QBO70" s="7"/>
      <c r="QBP70" s="7"/>
      <c r="QBQ70" s="7"/>
      <c r="QBR70" s="7"/>
      <c r="QBS70" s="7"/>
      <c r="QBT70" s="7"/>
      <c r="QBU70" s="7"/>
      <c r="QBV70" s="7"/>
      <c r="QBW70" s="7"/>
      <c r="QBX70" s="7"/>
      <c r="QBY70" s="7"/>
      <c r="QBZ70" s="7"/>
      <c r="QCA70" s="7"/>
      <c r="QCB70" s="7"/>
      <c r="QCC70" s="7"/>
      <c r="QCD70" s="7"/>
      <c r="QCE70" s="7"/>
      <c r="QCF70" s="7"/>
      <c r="QCG70" s="7"/>
      <c r="QCH70" s="7"/>
      <c r="QCI70" s="7"/>
      <c r="QCJ70" s="7"/>
      <c r="QCK70" s="7"/>
      <c r="QCL70" s="7"/>
      <c r="QCM70" s="7"/>
      <c r="QCN70" s="7"/>
      <c r="QCO70" s="7"/>
      <c r="QCP70" s="7"/>
      <c r="QCQ70" s="7"/>
      <c r="QCR70" s="7"/>
      <c r="QCS70" s="7"/>
      <c r="QCT70" s="7"/>
      <c r="QCU70" s="7"/>
      <c r="QCV70" s="7"/>
      <c r="QCW70" s="7"/>
      <c r="QCX70" s="7"/>
      <c r="QCY70" s="7"/>
      <c r="QCZ70" s="7"/>
      <c r="QDA70" s="7"/>
      <c r="QDB70" s="7"/>
      <c r="QDC70" s="7"/>
      <c r="QDD70" s="7"/>
      <c r="QDE70" s="7"/>
      <c r="QDF70" s="7"/>
      <c r="QDG70" s="7"/>
      <c r="QDH70" s="7"/>
      <c r="QDI70" s="7"/>
      <c r="QDJ70" s="7"/>
      <c r="QDK70" s="7"/>
      <c r="QDL70" s="7"/>
      <c r="QDM70" s="7"/>
      <c r="QDN70" s="7"/>
      <c r="QDO70" s="7"/>
      <c r="QDP70" s="7"/>
      <c r="QDQ70" s="7"/>
      <c r="QDR70" s="7"/>
      <c r="QDS70" s="7"/>
      <c r="QDT70" s="7"/>
      <c r="QDU70" s="7"/>
      <c r="QDV70" s="7"/>
      <c r="QDW70" s="7"/>
      <c r="QDX70" s="7"/>
      <c r="QDY70" s="7"/>
      <c r="QDZ70" s="7"/>
      <c r="QEA70" s="7"/>
      <c r="QEB70" s="7"/>
      <c r="QEC70" s="7"/>
      <c r="QED70" s="7"/>
      <c r="QEE70" s="7"/>
      <c r="QEF70" s="7"/>
      <c r="QEG70" s="7"/>
      <c r="QEH70" s="7"/>
      <c r="QEI70" s="7"/>
      <c r="QEJ70" s="7"/>
      <c r="QEK70" s="7"/>
      <c r="QEL70" s="7"/>
      <c r="QEM70" s="7"/>
      <c r="QEN70" s="7"/>
      <c r="QEO70" s="7"/>
      <c r="QEP70" s="7"/>
      <c r="QEQ70" s="7"/>
      <c r="QER70" s="7"/>
      <c r="QES70" s="7"/>
      <c r="QET70" s="7"/>
      <c r="QEU70" s="7"/>
      <c r="QEV70" s="7"/>
      <c r="QEW70" s="7"/>
      <c r="QEX70" s="7"/>
      <c r="QEY70" s="7"/>
      <c r="QEZ70" s="7"/>
      <c r="QFA70" s="7"/>
      <c r="QFB70" s="7"/>
      <c r="QFC70" s="7"/>
      <c r="QFD70" s="7"/>
      <c r="QFE70" s="7"/>
      <c r="QFF70" s="7"/>
      <c r="QFG70" s="7"/>
      <c r="QFH70" s="7"/>
      <c r="QFI70" s="7"/>
      <c r="QFJ70" s="7"/>
      <c r="QFK70" s="7"/>
      <c r="QFL70" s="7"/>
      <c r="QFM70" s="7"/>
      <c r="QFN70" s="7"/>
      <c r="QFO70" s="7"/>
      <c r="QFP70" s="7"/>
      <c r="QFQ70" s="7"/>
      <c r="QFR70" s="7"/>
      <c r="QFS70" s="7"/>
      <c r="QFT70" s="7"/>
      <c r="QFU70" s="7"/>
      <c r="QFV70" s="7"/>
      <c r="QFW70" s="7"/>
      <c r="QFX70" s="7"/>
      <c r="QFY70" s="7"/>
      <c r="QFZ70" s="7"/>
      <c r="QGA70" s="7"/>
      <c r="QGB70" s="7"/>
      <c r="QGC70" s="7"/>
      <c r="QGD70" s="7"/>
      <c r="QGE70" s="7"/>
      <c r="QGF70" s="7"/>
      <c r="QGG70" s="7"/>
      <c r="QGH70" s="7"/>
      <c r="QGI70" s="7"/>
      <c r="QGJ70" s="7"/>
      <c r="QGK70" s="7"/>
      <c r="QGL70" s="7"/>
      <c r="QGM70" s="7"/>
      <c r="QGN70" s="7"/>
      <c r="QGO70" s="7"/>
      <c r="QGP70" s="7"/>
      <c r="QGQ70" s="7"/>
      <c r="QGR70" s="7"/>
      <c r="QGS70" s="7"/>
      <c r="QGT70" s="7"/>
      <c r="QGU70" s="7"/>
      <c r="QGV70" s="7"/>
      <c r="QGW70" s="7"/>
      <c r="QGX70" s="7"/>
      <c r="QGY70" s="7"/>
      <c r="QGZ70" s="7"/>
      <c r="QHA70" s="7"/>
      <c r="QHB70" s="7"/>
      <c r="QHC70" s="7"/>
      <c r="QHD70" s="7"/>
      <c r="QHE70" s="7"/>
      <c r="QHF70" s="7"/>
      <c r="QHG70" s="7"/>
      <c r="QHH70" s="7"/>
      <c r="QHI70" s="7"/>
      <c r="QHJ70" s="7"/>
      <c r="QHK70" s="7"/>
      <c r="QHL70" s="7"/>
      <c r="QHM70" s="7"/>
      <c r="QHN70" s="7"/>
      <c r="QHO70" s="7"/>
      <c r="QHP70" s="7"/>
      <c r="QHQ70" s="7"/>
      <c r="QHR70" s="7"/>
      <c r="QHS70" s="7"/>
      <c r="QHT70" s="7"/>
      <c r="QHU70" s="7"/>
      <c r="QHV70" s="7"/>
      <c r="QHW70" s="7"/>
      <c r="QHX70" s="7"/>
      <c r="QHY70" s="7"/>
      <c r="QHZ70" s="7"/>
      <c r="QIA70" s="7"/>
      <c r="QIB70" s="7"/>
      <c r="QIC70" s="7"/>
      <c r="QID70" s="7"/>
      <c r="QIE70" s="7"/>
      <c r="QIF70" s="7"/>
      <c r="QIG70" s="7"/>
      <c r="QIH70" s="7"/>
      <c r="QII70" s="7"/>
      <c r="QIJ70" s="7"/>
      <c r="QIK70" s="7"/>
      <c r="QIL70" s="7"/>
      <c r="QIM70" s="7"/>
      <c r="QIN70" s="7"/>
      <c r="QIO70" s="7"/>
      <c r="QIP70" s="7"/>
      <c r="QIQ70" s="7"/>
      <c r="QIR70" s="7"/>
      <c r="QIS70" s="7"/>
      <c r="QIT70" s="7"/>
      <c r="QIU70" s="7"/>
      <c r="QIV70" s="7"/>
      <c r="QIW70" s="7"/>
      <c r="QIX70" s="7"/>
      <c r="QIY70" s="7"/>
      <c r="QIZ70" s="7"/>
      <c r="QJA70" s="7"/>
      <c r="QJB70" s="7"/>
      <c r="QJC70" s="7"/>
      <c r="QJD70" s="7"/>
      <c r="QJE70" s="7"/>
      <c r="QJF70" s="7"/>
      <c r="QJG70" s="7"/>
      <c r="QJH70" s="7"/>
      <c r="QJI70" s="7"/>
      <c r="QJJ70" s="7"/>
      <c r="QJK70" s="7"/>
      <c r="QJL70" s="7"/>
      <c r="QJM70" s="7"/>
      <c r="QJN70" s="7"/>
      <c r="QJO70" s="7"/>
      <c r="QJP70" s="7"/>
      <c r="QJQ70" s="7"/>
      <c r="QJR70" s="7"/>
      <c r="QJS70" s="7"/>
      <c r="QJT70" s="7"/>
      <c r="QJU70" s="7"/>
      <c r="QJV70" s="7"/>
      <c r="QJW70" s="7"/>
      <c r="QJX70" s="7"/>
      <c r="QJY70" s="7"/>
      <c r="QJZ70" s="7"/>
      <c r="QKA70" s="7"/>
      <c r="QKB70" s="7"/>
      <c r="QKC70" s="7"/>
      <c r="QKD70" s="7"/>
      <c r="QKE70" s="7"/>
      <c r="QKF70" s="7"/>
      <c r="QKG70" s="7"/>
      <c r="QKH70" s="7"/>
      <c r="QKI70" s="7"/>
      <c r="QKJ70" s="7"/>
      <c r="QKK70" s="7"/>
      <c r="QKL70" s="7"/>
      <c r="QKM70" s="7"/>
      <c r="QKN70" s="7"/>
      <c r="QKO70" s="7"/>
      <c r="QKP70" s="7"/>
      <c r="QKQ70" s="7"/>
      <c r="QKR70" s="7"/>
      <c r="QKS70" s="7"/>
      <c r="QKT70" s="7"/>
      <c r="QKU70" s="7"/>
      <c r="QKV70" s="7"/>
      <c r="QKW70" s="7"/>
      <c r="QKX70" s="7"/>
      <c r="QKY70" s="7"/>
      <c r="QKZ70" s="7"/>
      <c r="QLA70" s="7"/>
      <c r="QLB70" s="7"/>
      <c r="QLC70" s="7"/>
      <c r="QLD70" s="7"/>
      <c r="QLE70" s="7"/>
      <c r="QLF70" s="7"/>
      <c r="QLG70" s="7"/>
      <c r="QLH70" s="7"/>
      <c r="QLI70" s="7"/>
      <c r="QLJ70" s="7"/>
      <c r="QLK70" s="7"/>
      <c r="QLL70" s="7"/>
      <c r="QLM70" s="7"/>
      <c r="QLN70" s="7"/>
      <c r="QLO70" s="7"/>
      <c r="QLP70" s="7"/>
      <c r="QLQ70" s="7"/>
      <c r="QLR70" s="7"/>
      <c r="QLS70" s="7"/>
      <c r="QLT70" s="7"/>
      <c r="QLU70" s="7"/>
      <c r="QLV70" s="7"/>
      <c r="QLW70" s="7"/>
      <c r="QLX70" s="7"/>
      <c r="QLY70" s="7"/>
      <c r="QLZ70" s="7"/>
      <c r="QMA70" s="7"/>
      <c r="QMB70" s="7"/>
      <c r="QMC70" s="7"/>
      <c r="QMD70" s="7"/>
      <c r="QME70" s="7"/>
      <c r="QMF70" s="7"/>
      <c r="QMG70" s="7"/>
      <c r="QMH70" s="7"/>
      <c r="QMI70" s="7"/>
      <c r="QMJ70" s="7"/>
      <c r="QMK70" s="7"/>
      <c r="QML70" s="7"/>
      <c r="QMM70" s="7"/>
      <c r="QMN70" s="7"/>
      <c r="QMO70" s="7"/>
      <c r="QMP70" s="7"/>
      <c r="QMQ70" s="7"/>
      <c r="QMR70" s="7"/>
      <c r="QMS70" s="7"/>
      <c r="QMT70" s="7"/>
      <c r="QMU70" s="7"/>
      <c r="QMV70" s="7"/>
      <c r="QMW70" s="7"/>
      <c r="QMX70" s="7"/>
      <c r="QMY70" s="7"/>
      <c r="QMZ70" s="7"/>
      <c r="QNA70" s="7"/>
      <c r="QNB70" s="7"/>
      <c r="QNC70" s="7"/>
      <c r="QND70" s="7"/>
      <c r="QNE70" s="7"/>
      <c r="QNF70" s="7"/>
      <c r="QNG70" s="7"/>
      <c r="QNH70" s="7"/>
      <c r="QNI70" s="7"/>
      <c r="QNJ70" s="7"/>
      <c r="QNK70" s="7"/>
      <c r="QNL70" s="7"/>
      <c r="QNM70" s="7"/>
      <c r="QNN70" s="7"/>
      <c r="QNO70" s="7"/>
      <c r="QNP70" s="7"/>
      <c r="QNQ70" s="7"/>
      <c r="QNR70" s="7"/>
      <c r="QNS70" s="7"/>
      <c r="QNT70" s="7"/>
      <c r="QNU70" s="7"/>
      <c r="QNV70" s="7"/>
      <c r="QNW70" s="7"/>
      <c r="QNX70" s="7"/>
      <c r="QNY70" s="7"/>
      <c r="QNZ70" s="7"/>
      <c r="QOA70" s="7"/>
      <c r="QOB70" s="7"/>
      <c r="QOC70" s="7"/>
      <c r="QOD70" s="7"/>
      <c r="QOE70" s="7"/>
      <c r="QOF70" s="7"/>
      <c r="QOG70" s="7"/>
      <c r="QOH70" s="7"/>
      <c r="QOI70" s="7"/>
      <c r="QOJ70" s="7"/>
      <c r="QOK70" s="7"/>
      <c r="QOL70" s="7"/>
      <c r="QOM70" s="7"/>
      <c r="QON70" s="7"/>
      <c r="QOO70" s="7"/>
      <c r="QOP70" s="7"/>
      <c r="QOQ70" s="7"/>
      <c r="QOR70" s="7"/>
      <c r="QOS70" s="7"/>
      <c r="QOT70" s="7"/>
      <c r="QOU70" s="7"/>
      <c r="QOV70" s="7"/>
      <c r="QOW70" s="7"/>
      <c r="QOX70" s="7"/>
      <c r="QOY70" s="7"/>
      <c r="QOZ70" s="7"/>
      <c r="QPA70" s="7"/>
      <c r="QPB70" s="7"/>
      <c r="QPC70" s="7"/>
      <c r="QPD70" s="7"/>
      <c r="QPE70" s="7"/>
      <c r="QPF70" s="7"/>
      <c r="QPG70" s="7"/>
      <c r="QPH70" s="7"/>
      <c r="QPI70" s="7"/>
      <c r="QPJ70" s="7"/>
      <c r="QPK70" s="7"/>
      <c r="QPL70" s="7"/>
      <c r="QPM70" s="7"/>
      <c r="QPN70" s="7"/>
      <c r="QPO70" s="7"/>
      <c r="QPP70" s="7"/>
      <c r="QPQ70" s="7"/>
      <c r="QPR70" s="7"/>
      <c r="QPS70" s="7"/>
      <c r="QPT70" s="7"/>
      <c r="QPU70" s="7"/>
      <c r="QPV70" s="7"/>
      <c r="QPW70" s="7"/>
      <c r="QPX70" s="7"/>
      <c r="QPY70" s="7"/>
      <c r="QPZ70" s="7"/>
      <c r="QQA70" s="7"/>
      <c r="QQB70" s="7"/>
      <c r="QQC70" s="7"/>
      <c r="QQD70" s="7"/>
      <c r="QQE70" s="7"/>
      <c r="QQF70" s="7"/>
      <c r="QQG70" s="7"/>
      <c r="QQH70" s="7"/>
      <c r="QQI70" s="7"/>
      <c r="QQJ70" s="7"/>
      <c r="QQK70" s="7"/>
      <c r="QQL70" s="7"/>
      <c r="QQM70" s="7"/>
      <c r="QQN70" s="7"/>
      <c r="QQO70" s="7"/>
      <c r="QQP70" s="7"/>
      <c r="QQQ70" s="7"/>
      <c r="QQR70" s="7"/>
      <c r="QQS70" s="7"/>
      <c r="QQT70" s="7"/>
      <c r="QQU70" s="7"/>
      <c r="QQV70" s="7"/>
      <c r="QQW70" s="7"/>
      <c r="QQX70" s="7"/>
      <c r="QQY70" s="7"/>
      <c r="QQZ70" s="7"/>
      <c r="QRA70" s="7"/>
      <c r="QRB70" s="7"/>
      <c r="QRC70" s="7"/>
      <c r="QRD70" s="7"/>
      <c r="QRE70" s="7"/>
      <c r="QRF70" s="7"/>
      <c r="QRG70" s="7"/>
      <c r="QRH70" s="7"/>
      <c r="QRI70" s="7"/>
      <c r="QRJ70" s="7"/>
      <c r="QRK70" s="7"/>
      <c r="QRL70" s="7"/>
      <c r="QRM70" s="7"/>
      <c r="QRN70" s="7"/>
      <c r="QRO70" s="7"/>
      <c r="QRP70" s="7"/>
      <c r="QRQ70" s="7"/>
      <c r="QRR70" s="7"/>
      <c r="QRS70" s="7"/>
      <c r="QRT70" s="7"/>
      <c r="QRU70" s="7"/>
      <c r="QRV70" s="7"/>
      <c r="QRW70" s="7"/>
      <c r="QRX70" s="7"/>
      <c r="QRY70" s="7"/>
      <c r="QRZ70" s="7"/>
      <c r="QSA70" s="7"/>
      <c r="QSB70" s="7"/>
      <c r="QSC70" s="7"/>
      <c r="QSD70" s="7"/>
      <c r="QSE70" s="7"/>
      <c r="QSF70" s="7"/>
      <c r="QSG70" s="7"/>
      <c r="QSH70" s="7"/>
      <c r="QSI70" s="7"/>
      <c r="QSJ70" s="7"/>
      <c r="QSK70" s="7"/>
      <c r="QSL70" s="7"/>
      <c r="QSM70" s="7"/>
      <c r="QSN70" s="7"/>
      <c r="QSO70" s="7"/>
      <c r="QSP70" s="7"/>
      <c r="QSQ70" s="7"/>
      <c r="QSR70" s="7"/>
      <c r="QSS70" s="7"/>
      <c r="QST70" s="7"/>
      <c r="QSU70" s="7"/>
      <c r="QSV70" s="7"/>
      <c r="QSW70" s="7"/>
      <c r="QSX70" s="7"/>
      <c r="QSY70" s="7"/>
      <c r="QSZ70" s="7"/>
      <c r="QTA70" s="7"/>
      <c r="QTB70" s="7"/>
      <c r="QTC70" s="7"/>
      <c r="QTD70" s="7"/>
      <c r="QTE70" s="7"/>
      <c r="QTF70" s="7"/>
      <c r="QTG70" s="7"/>
      <c r="QTH70" s="7"/>
      <c r="QTI70" s="7"/>
      <c r="QTJ70" s="7"/>
      <c r="QTK70" s="7"/>
      <c r="QTL70" s="7"/>
      <c r="QTM70" s="7"/>
      <c r="QTN70" s="7"/>
      <c r="QTO70" s="7"/>
      <c r="QTP70" s="7"/>
      <c r="QTQ70" s="7"/>
      <c r="QTR70" s="7"/>
      <c r="QTS70" s="7"/>
      <c r="QTT70" s="7"/>
      <c r="QTU70" s="7"/>
      <c r="QTV70" s="7"/>
      <c r="QTW70" s="7"/>
      <c r="QTX70" s="7"/>
      <c r="QTY70" s="7"/>
      <c r="QTZ70" s="7"/>
      <c r="QUA70" s="7"/>
      <c r="QUB70" s="7"/>
      <c r="QUC70" s="7"/>
      <c r="QUD70" s="7"/>
      <c r="QUE70" s="7"/>
      <c r="QUF70" s="7"/>
      <c r="QUG70" s="7"/>
      <c r="QUH70" s="7"/>
      <c r="QUI70" s="7"/>
      <c r="QUJ70" s="7"/>
      <c r="QUK70" s="7"/>
      <c r="QUL70" s="7"/>
      <c r="QUM70" s="7"/>
      <c r="QUN70" s="7"/>
      <c r="QUO70" s="7"/>
      <c r="QUP70" s="7"/>
      <c r="QUQ70" s="7"/>
      <c r="QUR70" s="7"/>
      <c r="QUS70" s="7"/>
      <c r="QUT70" s="7"/>
      <c r="QUU70" s="7"/>
      <c r="QUV70" s="7"/>
      <c r="QUW70" s="7"/>
      <c r="QUX70" s="7"/>
      <c r="QUY70" s="7"/>
      <c r="QUZ70" s="7"/>
      <c r="QVA70" s="7"/>
      <c r="QVB70" s="7"/>
      <c r="QVC70" s="7"/>
      <c r="QVD70" s="7"/>
      <c r="QVE70" s="7"/>
      <c r="QVF70" s="7"/>
      <c r="QVG70" s="7"/>
      <c r="QVH70" s="7"/>
      <c r="QVI70" s="7"/>
      <c r="QVJ70" s="7"/>
      <c r="QVK70" s="7"/>
      <c r="QVL70" s="7"/>
      <c r="QVM70" s="7"/>
      <c r="QVN70" s="7"/>
      <c r="QVO70" s="7"/>
      <c r="QVP70" s="7"/>
      <c r="QVQ70" s="7"/>
      <c r="QVR70" s="7"/>
      <c r="QVS70" s="7"/>
      <c r="QVT70" s="7"/>
      <c r="QVU70" s="7"/>
      <c r="QVV70" s="7"/>
      <c r="QVW70" s="7"/>
      <c r="QVX70" s="7"/>
      <c r="QVY70" s="7"/>
      <c r="QVZ70" s="7"/>
      <c r="QWA70" s="7"/>
      <c r="QWB70" s="7"/>
      <c r="QWC70" s="7"/>
      <c r="QWD70" s="7"/>
      <c r="QWE70" s="7"/>
      <c r="QWF70" s="7"/>
      <c r="QWG70" s="7"/>
      <c r="QWH70" s="7"/>
      <c r="QWI70" s="7"/>
      <c r="QWJ70" s="7"/>
      <c r="QWK70" s="7"/>
      <c r="QWL70" s="7"/>
      <c r="QWM70" s="7"/>
      <c r="QWN70" s="7"/>
      <c r="QWO70" s="7"/>
      <c r="QWP70" s="7"/>
      <c r="QWQ70" s="7"/>
      <c r="QWR70" s="7"/>
      <c r="QWS70" s="7"/>
      <c r="QWT70" s="7"/>
      <c r="QWU70" s="7"/>
      <c r="QWV70" s="7"/>
      <c r="QWW70" s="7"/>
      <c r="QWX70" s="7"/>
      <c r="QWY70" s="7"/>
      <c r="QWZ70" s="7"/>
      <c r="QXA70" s="7"/>
      <c r="QXB70" s="7"/>
      <c r="QXC70" s="7"/>
      <c r="QXD70" s="7"/>
      <c r="QXE70" s="7"/>
      <c r="QXF70" s="7"/>
      <c r="QXG70" s="7"/>
      <c r="QXH70" s="7"/>
      <c r="QXI70" s="7"/>
      <c r="QXJ70" s="7"/>
      <c r="QXK70" s="7"/>
      <c r="QXL70" s="7"/>
      <c r="QXM70" s="7"/>
      <c r="QXN70" s="7"/>
      <c r="QXO70" s="7"/>
      <c r="QXP70" s="7"/>
      <c r="QXQ70" s="7"/>
      <c r="QXR70" s="7"/>
      <c r="QXS70" s="7"/>
      <c r="QXT70" s="7"/>
      <c r="QXU70" s="7"/>
      <c r="QXV70" s="7"/>
      <c r="QXW70" s="7"/>
      <c r="QXX70" s="7"/>
      <c r="QXY70" s="7"/>
      <c r="QXZ70" s="7"/>
      <c r="QYA70" s="7"/>
      <c r="QYB70" s="7"/>
      <c r="QYC70" s="7"/>
      <c r="QYD70" s="7"/>
      <c r="QYE70" s="7"/>
      <c r="QYF70" s="7"/>
      <c r="QYG70" s="7"/>
      <c r="QYH70" s="7"/>
      <c r="QYI70" s="7"/>
      <c r="QYJ70" s="7"/>
      <c r="QYK70" s="7"/>
      <c r="QYL70" s="7"/>
      <c r="QYM70" s="7"/>
      <c r="QYN70" s="7"/>
      <c r="QYO70" s="7"/>
      <c r="QYP70" s="7"/>
      <c r="QYQ70" s="7"/>
      <c r="QYR70" s="7"/>
      <c r="QYS70" s="7"/>
      <c r="QYT70" s="7"/>
      <c r="QYU70" s="7"/>
      <c r="QYV70" s="7"/>
      <c r="QYW70" s="7"/>
      <c r="QYX70" s="7"/>
      <c r="QYY70" s="7"/>
      <c r="QYZ70" s="7"/>
      <c r="QZA70" s="7"/>
      <c r="QZB70" s="7"/>
      <c r="QZC70" s="7"/>
      <c r="QZD70" s="7"/>
      <c r="QZE70" s="7"/>
      <c r="QZF70" s="7"/>
      <c r="QZG70" s="7"/>
      <c r="QZH70" s="7"/>
      <c r="QZI70" s="7"/>
      <c r="QZJ70" s="7"/>
      <c r="QZK70" s="7"/>
      <c r="QZL70" s="7"/>
      <c r="QZM70" s="7"/>
      <c r="QZN70" s="7"/>
      <c r="QZO70" s="7"/>
      <c r="QZP70" s="7"/>
      <c r="QZQ70" s="7"/>
      <c r="QZR70" s="7"/>
      <c r="QZS70" s="7"/>
      <c r="QZT70" s="7"/>
      <c r="QZU70" s="7"/>
      <c r="QZV70" s="7"/>
      <c r="QZW70" s="7"/>
      <c r="QZX70" s="7"/>
      <c r="QZY70" s="7"/>
      <c r="QZZ70" s="7"/>
      <c r="RAA70" s="7"/>
      <c r="RAB70" s="7"/>
      <c r="RAC70" s="7"/>
      <c r="RAD70" s="7"/>
      <c r="RAE70" s="7"/>
      <c r="RAF70" s="7"/>
      <c r="RAG70" s="7"/>
      <c r="RAH70" s="7"/>
      <c r="RAI70" s="7"/>
      <c r="RAJ70" s="7"/>
      <c r="RAK70" s="7"/>
      <c r="RAL70" s="7"/>
      <c r="RAM70" s="7"/>
      <c r="RAN70" s="7"/>
      <c r="RAO70" s="7"/>
      <c r="RAP70" s="7"/>
      <c r="RAQ70" s="7"/>
      <c r="RAR70" s="7"/>
      <c r="RAS70" s="7"/>
      <c r="RAT70" s="7"/>
      <c r="RAU70" s="7"/>
      <c r="RAV70" s="7"/>
      <c r="RAW70" s="7"/>
      <c r="RAX70" s="7"/>
      <c r="RAY70" s="7"/>
      <c r="RAZ70" s="7"/>
      <c r="RBA70" s="7"/>
      <c r="RBB70" s="7"/>
      <c r="RBC70" s="7"/>
      <c r="RBD70" s="7"/>
      <c r="RBE70" s="7"/>
      <c r="RBF70" s="7"/>
      <c r="RBG70" s="7"/>
      <c r="RBH70" s="7"/>
      <c r="RBI70" s="7"/>
      <c r="RBJ70" s="7"/>
      <c r="RBK70" s="7"/>
      <c r="RBL70" s="7"/>
      <c r="RBM70" s="7"/>
      <c r="RBN70" s="7"/>
      <c r="RBO70" s="7"/>
      <c r="RBP70" s="7"/>
      <c r="RBQ70" s="7"/>
      <c r="RBR70" s="7"/>
      <c r="RBS70" s="7"/>
      <c r="RBT70" s="7"/>
      <c r="RBU70" s="7"/>
      <c r="RBV70" s="7"/>
      <c r="RBW70" s="7"/>
      <c r="RBX70" s="7"/>
      <c r="RBY70" s="7"/>
      <c r="RBZ70" s="7"/>
      <c r="RCA70" s="7"/>
      <c r="RCB70" s="7"/>
      <c r="RCC70" s="7"/>
      <c r="RCD70" s="7"/>
      <c r="RCE70" s="7"/>
      <c r="RCF70" s="7"/>
      <c r="RCG70" s="7"/>
      <c r="RCH70" s="7"/>
      <c r="RCI70" s="7"/>
      <c r="RCJ70" s="7"/>
      <c r="RCK70" s="7"/>
      <c r="RCL70" s="7"/>
      <c r="RCM70" s="7"/>
      <c r="RCN70" s="7"/>
      <c r="RCO70" s="7"/>
      <c r="RCP70" s="7"/>
      <c r="RCQ70" s="7"/>
      <c r="RCR70" s="7"/>
      <c r="RCS70" s="7"/>
      <c r="RCT70" s="7"/>
      <c r="RCU70" s="7"/>
      <c r="RCV70" s="7"/>
      <c r="RCW70" s="7"/>
      <c r="RCX70" s="7"/>
      <c r="RCY70" s="7"/>
      <c r="RCZ70" s="7"/>
      <c r="RDA70" s="7"/>
      <c r="RDB70" s="7"/>
      <c r="RDC70" s="7"/>
      <c r="RDD70" s="7"/>
      <c r="RDE70" s="7"/>
      <c r="RDF70" s="7"/>
      <c r="RDG70" s="7"/>
      <c r="RDH70" s="7"/>
      <c r="RDI70" s="7"/>
      <c r="RDJ70" s="7"/>
      <c r="RDK70" s="7"/>
      <c r="RDL70" s="7"/>
      <c r="RDM70" s="7"/>
      <c r="RDN70" s="7"/>
      <c r="RDO70" s="7"/>
      <c r="RDP70" s="7"/>
      <c r="RDQ70" s="7"/>
      <c r="RDR70" s="7"/>
      <c r="RDS70" s="7"/>
      <c r="RDT70" s="7"/>
      <c r="RDU70" s="7"/>
      <c r="RDV70" s="7"/>
      <c r="RDW70" s="7"/>
      <c r="RDX70" s="7"/>
      <c r="RDY70" s="7"/>
      <c r="RDZ70" s="7"/>
      <c r="REA70" s="7"/>
      <c r="REB70" s="7"/>
      <c r="REC70" s="7"/>
      <c r="RED70" s="7"/>
      <c r="REE70" s="7"/>
      <c r="REF70" s="7"/>
      <c r="REG70" s="7"/>
      <c r="REH70" s="7"/>
      <c r="REI70" s="7"/>
      <c r="REJ70" s="7"/>
      <c r="REK70" s="7"/>
      <c r="REL70" s="7"/>
      <c r="REM70" s="7"/>
      <c r="REN70" s="7"/>
      <c r="REO70" s="7"/>
      <c r="REP70" s="7"/>
      <c r="REQ70" s="7"/>
      <c r="RER70" s="7"/>
      <c r="RES70" s="7"/>
      <c r="RET70" s="7"/>
      <c r="REU70" s="7"/>
      <c r="REV70" s="7"/>
      <c r="REW70" s="7"/>
      <c r="REX70" s="7"/>
      <c r="REY70" s="7"/>
      <c r="REZ70" s="7"/>
      <c r="RFA70" s="7"/>
      <c r="RFB70" s="7"/>
      <c r="RFC70" s="7"/>
      <c r="RFD70" s="7"/>
      <c r="RFE70" s="7"/>
      <c r="RFF70" s="7"/>
      <c r="RFG70" s="7"/>
      <c r="RFH70" s="7"/>
      <c r="RFI70" s="7"/>
      <c r="RFJ70" s="7"/>
      <c r="RFK70" s="7"/>
      <c r="RFL70" s="7"/>
      <c r="RFM70" s="7"/>
      <c r="RFN70" s="7"/>
      <c r="RFO70" s="7"/>
      <c r="RFP70" s="7"/>
      <c r="RFQ70" s="7"/>
      <c r="RFR70" s="7"/>
      <c r="RFS70" s="7"/>
      <c r="RFT70" s="7"/>
      <c r="RFU70" s="7"/>
      <c r="RFV70" s="7"/>
      <c r="RFW70" s="7"/>
      <c r="RFX70" s="7"/>
      <c r="RFY70" s="7"/>
      <c r="RFZ70" s="7"/>
      <c r="RGA70" s="7"/>
      <c r="RGB70" s="7"/>
      <c r="RGC70" s="7"/>
      <c r="RGD70" s="7"/>
      <c r="RGE70" s="7"/>
      <c r="RGF70" s="7"/>
      <c r="RGG70" s="7"/>
      <c r="RGH70" s="7"/>
      <c r="RGI70" s="7"/>
      <c r="RGJ70" s="7"/>
      <c r="RGK70" s="7"/>
      <c r="RGL70" s="7"/>
      <c r="RGM70" s="7"/>
      <c r="RGN70" s="7"/>
      <c r="RGO70" s="7"/>
      <c r="RGP70" s="7"/>
      <c r="RGQ70" s="7"/>
      <c r="RGR70" s="7"/>
      <c r="RGS70" s="7"/>
      <c r="RGT70" s="7"/>
      <c r="RGU70" s="7"/>
      <c r="RGV70" s="7"/>
      <c r="RGW70" s="7"/>
      <c r="RGX70" s="7"/>
      <c r="RGY70" s="7"/>
      <c r="RGZ70" s="7"/>
      <c r="RHA70" s="7"/>
      <c r="RHB70" s="7"/>
      <c r="RHC70" s="7"/>
      <c r="RHD70" s="7"/>
      <c r="RHE70" s="7"/>
      <c r="RHF70" s="7"/>
      <c r="RHG70" s="7"/>
      <c r="RHH70" s="7"/>
      <c r="RHI70" s="7"/>
      <c r="RHJ70" s="7"/>
      <c r="RHK70" s="7"/>
      <c r="RHL70" s="7"/>
      <c r="RHM70" s="7"/>
      <c r="RHN70" s="7"/>
      <c r="RHO70" s="7"/>
      <c r="RHP70" s="7"/>
      <c r="RHQ70" s="7"/>
      <c r="RHR70" s="7"/>
      <c r="RHS70" s="7"/>
      <c r="RHT70" s="7"/>
      <c r="RHU70" s="7"/>
      <c r="RHV70" s="7"/>
      <c r="RHW70" s="7"/>
      <c r="RHX70" s="7"/>
      <c r="RHY70" s="7"/>
      <c r="RHZ70" s="7"/>
      <c r="RIA70" s="7"/>
      <c r="RIB70" s="7"/>
      <c r="RIC70" s="7"/>
      <c r="RID70" s="7"/>
      <c r="RIE70" s="7"/>
      <c r="RIF70" s="7"/>
      <c r="RIG70" s="7"/>
      <c r="RIH70" s="7"/>
      <c r="RII70" s="7"/>
      <c r="RIJ70" s="7"/>
      <c r="RIK70" s="7"/>
      <c r="RIL70" s="7"/>
      <c r="RIM70" s="7"/>
      <c r="RIN70" s="7"/>
      <c r="RIO70" s="7"/>
      <c r="RIP70" s="7"/>
      <c r="RIQ70" s="7"/>
      <c r="RIR70" s="7"/>
      <c r="RIS70" s="7"/>
      <c r="RIT70" s="7"/>
      <c r="RIU70" s="7"/>
      <c r="RIV70" s="7"/>
      <c r="RIW70" s="7"/>
      <c r="RIX70" s="7"/>
      <c r="RIY70" s="7"/>
      <c r="RIZ70" s="7"/>
      <c r="RJA70" s="7"/>
      <c r="RJB70" s="7"/>
      <c r="RJC70" s="7"/>
      <c r="RJD70" s="7"/>
      <c r="RJE70" s="7"/>
      <c r="RJF70" s="7"/>
      <c r="RJG70" s="7"/>
      <c r="RJH70" s="7"/>
      <c r="RJI70" s="7"/>
      <c r="RJJ70" s="7"/>
      <c r="RJK70" s="7"/>
      <c r="RJL70" s="7"/>
      <c r="RJM70" s="7"/>
      <c r="RJN70" s="7"/>
      <c r="RJO70" s="7"/>
      <c r="RJP70" s="7"/>
      <c r="RJQ70" s="7"/>
      <c r="RJR70" s="7"/>
      <c r="RJS70" s="7"/>
      <c r="RJT70" s="7"/>
      <c r="RJU70" s="7"/>
      <c r="RJV70" s="7"/>
      <c r="RJW70" s="7"/>
      <c r="RJX70" s="7"/>
      <c r="RJY70" s="7"/>
      <c r="RJZ70" s="7"/>
      <c r="RKA70" s="7"/>
      <c r="RKB70" s="7"/>
      <c r="RKC70" s="7"/>
      <c r="RKD70" s="7"/>
      <c r="RKE70" s="7"/>
      <c r="RKF70" s="7"/>
      <c r="RKG70" s="7"/>
      <c r="RKH70" s="7"/>
      <c r="RKI70" s="7"/>
      <c r="RKJ70" s="7"/>
      <c r="RKK70" s="7"/>
      <c r="RKL70" s="7"/>
      <c r="RKM70" s="7"/>
      <c r="RKN70" s="7"/>
      <c r="RKO70" s="7"/>
      <c r="RKP70" s="7"/>
      <c r="RKQ70" s="7"/>
      <c r="RKR70" s="7"/>
      <c r="RKS70" s="7"/>
      <c r="RKT70" s="7"/>
      <c r="RKU70" s="7"/>
      <c r="RKV70" s="7"/>
      <c r="RKW70" s="7"/>
      <c r="RKX70" s="7"/>
      <c r="RKY70" s="7"/>
      <c r="RKZ70" s="7"/>
      <c r="RLA70" s="7"/>
      <c r="RLB70" s="7"/>
      <c r="RLC70" s="7"/>
      <c r="RLD70" s="7"/>
      <c r="RLE70" s="7"/>
      <c r="RLF70" s="7"/>
      <c r="RLG70" s="7"/>
      <c r="RLH70" s="7"/>
      <c r="RLI70" s="7"/>
      <c r="RLJ70" s="7"/>
      <c r="RLK70" s="7"/>
      <c r="RLL70" s="7"/>
      <c r="RLM70" s="7"/>
      <c r="RLN70" s="7"/>
      <c r="RLO70" s="7"/>
      <c r="RLP70" s="7"/>
      <c r="RLQ70" s="7"/>
      <c r="RLR70" s="7"/>
      <c r="RLS70" s="7"/>
      <c r="RLT70" s="7"/>
      <c r="RLU70" s="7"/>
      <c r="RLV70" s="7"/>
      <c r="RLW70" s="7"/>
      <c r="RLX70" s="7"/>
      <c r="RLY70" s="7"/>
      <c r="RLZ70" s="7"/>
      <c r="RMA70" s="7"/>
      <c r="RMB70" s="7"/>
      <c r="RMC70" s="7"/>
      <c r="RMD70" s="7"/>
      <c r="RME70" s="7"/>
      <c r="RMF70" s="7"/>
      <c r="RMG70" s="7"/>
      <c r="RMH70" s="7"/>
      <c r="RMI70" s="7"/>
      <c r="RMJ70" s="7"/>
      <c r="RMK70" s="7"/>
      <c r="RML70" s="7"/>
      <c r="RMM70" s="7"/>
      <c r="RMN70" s="7"/>
      <c r="RMO70" s="7"/>
      <c r="RMP70" s="7"/>
      <c r="RMQ70" s="7"/>
      <c r="RMR70" s="7"/>
      <c r="RMS70" s="7"/>
      <c r="RMT70" s="7"/>
      <c r="RMU70" s="7"/>
      <c r="RMV70" s="7"/>
      <c r="RMW70" s="7"/>
      <c r="RMX70" s="7"/>
      <c r="RMY70" s="7"/>
      <c r="RMZ70" s="7"/>
      <c r="RNA70" s="7"/>
      <c r="RNB70" s="7"/>
      <c r="RNC70" s="7"/>
      <c r="RND70" s="7"/>
      <c r="RNE70" s="7"/>
      <c r="RNF70" s="7"/>
      <c r="RNG70" s="7"/>
      <c r="RNH70" s="7"/>
      <c r="RNI70" s="7"/>
      <c r="RNJ70" s="7"/>
      <c r="RNK70" s="7"/>
      <c r="RNL70" s="7"/>
      <c r="RNM70" s="7"/>
      <c r="RNN70" s="7"/>
      <c r="RNO70" s="7"/>
      <c r="RNP70" s="7"/>
      <c r="RNQ70" s="7"/>
      <c r="RNR70" s="7"/>
      <c r="RNS70" s="7"/>
      <c r="RNT70" s="7"/>
      <c r="RNU70" s="7"/>
      <c r="RNV70" s="7"/>
      <c r="RNW70" s="7"/>
      <c r="RNX70" s="7"/>
      <c r="RNY70" s="7"/>
      <c r="RNZ70" s="7"/>
      <c r="ROA70" s="7"/>
      <c r="ROB70" s="7"/>
      <c r="ROC70" s="7"/>
      <c r="ROD70" s="7"/>
      <c r="ROE70" s="7"/>
      <c r="ROF70" s="7"/>
      <c r="ROG70" s="7"/>
      <c r="ROH70" s="7"/>
      <c r="ROI70" s="7"/>
      <c r="ROJ70" s="7"/>
      <c r="ROK70" s="7"/>
      <c r="ROL70" s="7"/>
      <c r="ROM70" s="7"/>
      <c r="RON70" s="7"/>
      <c r="ROO70" s="7"/>
      <c r="ROP70" s="7"/>
      <c r="ROQ70" s="7"/>
      <c r="ROR70" s="7"/>
      <c r="ROS70" s="7"/>
      <c r="ROT70" s="7"/>
      <c r="ROU70" s="7"/>
      <c r="ROV70" s="7"/>
      <c r="ROW70" s="7"/>
      <c r="ROX70" s="7"/>
      <c r="ROY70" s="7"/>
      <c r="ROZ70" s="7"/>
      <c r="RPA70" s="7"/>
      <c r="RPB70" s="7"/>
      <c r="RPC70" s="7"/>
      <c r="RPD70" s="7"/>
      <c r="RPE70" s="7"/>
      <c r="RPF70" s="7"/>
      <c r="RPG70" s="7"/>
      <c r="RPH70" s="7"/>
      <c r="RPI70" s="7"/>
      <c r="RPJ70" s="7"/>
      <c r="RPK70" s="7"/>
      <c r="RPL70" s="7"/>
      <c r="RPM70" s="7"/>
      <c r="RPN70" s="7"/>
      <c r="RPO70" s="7"/>
      <c r="RPP70" s="7"/>
      <c r="RPQ70" s="7"/>
      <c r="RPR70" s="7"/>
      <c r="RPS70" s="7"/>
      <c r="RPT70" s="7"/>
      <c r="RPU70" s="7"/>
      <c r="RPV70" s="7"/>
      <c r="RPW70" s="7"/>
      <c r="RPX70" s="7"/>
      <c r="RPY70" s="7"/>
      <c r="RPZ70" s="7"/>
      <c r="RQA70" s="7"/>
      <c r="RQB70" s="7"/>
      <c r="RQC70" s="7"/>
      <c r="RQD70" s="7"/>
      <c r="RQE70" s="7"/>
      <c r="RQF70" s="7"/>
      <c r="RQG70" s="7"/>
      <c r="RQH70" s="7"/>
      <c r="RQI70" s="7"/>
      <c r="RQJ70" s="7"/>
      <c r="RQK70" s="7"/>
      <c r="RQL70" s="7"/>
      <c r="RQM70" s="7"/>
      <c r="RQN70" s="7"/>
      <c r="RQO70" s="7"/>
      <c r="RQP70" s="7"/>
      <c r="RQQ70" s="7"/>
      <c r="RQR70" s="7"/>
      <c r="RQS70" s="7"/>
      <c r="RQT70" s="7"/>
      <c r="RQU70" s="7"/>
      <c r="RQV70" s="7"/>
      <c r="RQW70" s="7"/>
      <c r="RQX70" s="7"/>
      <c r="RQY70" s="7"/>
      <c r="RQZ70" s="7"/>
      <c r="RRA70" s="7"/>
      <c r="RRB70" s="7"/>
      <c r="RRC70" s="7"/>
      <c r="RRD70" s="7"/>
      <c r="RRE70" s="7"/>
      <c r="RRF70" s="7"/>
      <c r="RRG70" s="7"/>
      <c r="RRH70" s="7"/>
      <c r="RRI70" s="7"/>
      <c r="RRJ70" s="7"/>
      <c r="RRK70" s="7"/>
      <c r="RRL70" s="7"/>
      <c r="RRM70" s="7"/>
      <c r="RRN70" s="7"/>
      <c r="RRO70" s="7"/>
      <c r="RRP70" s="7"/>
      <c r="RRQ70" s="7"/>
      <c r="RRR70" s="7"/>
      <c r="RRS70" s="7"/>
      <c r="RRT70" s="7"/>
      <c r="RRU70" s="7"/>
      <c r="RRV70" s="7"/>
      <c r="RRW70" s="7"/>
      <c r="RRX70" s="7"/>
      <c r="RRY70" s="7"/>
      <c r="RRZ70" s="7"/>
      <c r="RSA70" s="7"/>
      <c r="RSB70" s="7"/>
      <c r="RSC70" s="7"/>
      <c r="RSD70" s="7"/>
      <c r="RSE70" s="7"/>
      <c r="RSF70" s="7"/>
      <c r="RSG70" s="7"/>
      <c r="RSH70" s="7"/>
      <c r="RSI70" s="7"/>
      <c r="RSJ70" s="7"/>
      <c r="RSK70" s="7"/>
      <c r="RSL70" s="7"/>
      <c r="RSM70" s="7"/>
      <c r="RSN70" s="7"/>
      <c r="RSO70" s="7"/>
      <c r="RSP70" s="7"/>
      <c r="RSQ70" s="7"/>
      <c r="RSR70" s="7"/>
      <c r="RSS70" s="7"/>
      <c r="RST70" s="7"/>
      <c r="RSU70" s="7"/>
      <c r="RSV70" s="7"/>
      <c r="RSW70" s="7"/>
      <c r="RSX70" s="7"/>
      <c r="RSY70" s="7"/>
      <c r="RSZ70" s="7"/>
      <c r="RTA70" s="7"/>
      <c r="RTB70" s="7"/>
      <c r="RTC70" s="7"/>
      <c r="RTD70" s="7"/>
      <c r="RTE70" s="7"/>
      <c r="RTF70" s="7"/>
      <c r="RTG70" s="7"/>
      <c r="RTH70" s="7"/>
      <c r="RTI70" s="7"/>
      <c r="RTJ70" s="7"/>
      <c r="RTK70" s="7"/>
      <c r="RTL70" s="7"/>
      <c r="RTM70" s="7"/>
      <c r="RTN70" s="7"/>
      <c r="RTO70" s="7"/>
      <c r="RTP70" s="7"/>
      <c r="RTQ70" s="7"/>
      <c r="RTR70" s="7"/>
      <c r="RTS70" s="7"/>
      <c r="RTT70" s="7"/>
      <c r="RTU70" s="7"/>
      <c r="RTV70" s="7"/>
      <c r="RTW70" s="7"/>
      <c r="RTX70" s="7"/>
      <c r="RTY70" s="7"/>
      <c r="RTZ70" s="7"/>
      <c r="RUA70" s="7"/>
      <c r="RUB70" s="7"/>
      <c r="RUC70" s="7"/>
      <c r="RUD70" s="7"/>
      <c r="RUE70" s="7"/>
      <c r="RUF70" s="7"/>
      <c r="RUG70" s="7"/>
      <c r="RUH70" s="7"/>
      <c r="RUI70" s="7"/>
      <c r="RUJ70" s="7"/>
      <c r="RUK70" s="7"/>
      <c r="RUL70" s="7"/>
      <c r="RUM70" s="7"/>
      <c r="RUN70" s="7"/>
      <c r="RUO70" s="7"/>
      <c r="RUP70" s="7"/>
      <c r="RUQ70" s="7"/>
      <c r="RUR70" s="7"/>
      <c r="RUS70" s="7"/>
      <c r="RUT70" s="7"/>
      <c r="RUU70" s="7"/>
      <c r="RUV70" s="7"/>
      <c r="RUW70" s="7"/>
      <c r="RUX70" s="7"/>
      <c r="RUY70" s="7"/>
      <c r="RUZ70" s="7"/>
      <c r="RVA70" s="7"/>
      <c r="RVB70" s="7"/>
      <c r="RVC70" s="7"/>
      <c r="RVD70" s="7"/>
      <c r="RVE70" s="7"/>
      <c r="RVF70" s="7"/>
      <c r="RVG70" s="7"/>
      <c r="RVH70" s="7"/>
      <c r="RVI70" s="7"/>
      <c r="RVJ70" s="7"/>
      <c r="RVK70" s="7"/>
      <c r="RVL70" s="7"/>
      <c r="RVM70" s="7"/>
      <c r="RVN70" s="7"/>
      <c r="RVO70" s="7"/>
      <c r="RVP70" s="7"/>
      <c r="RVQ70" s="7"/>
      <c r="RVR70" s="7"/>
      <c r="RVS70" s="7"/>
      <c r="RVT70" s="7"/>
      <c r="RVU70" s="7"/>
      <c r="RVV70" s="7"/>
      <c r="RVW70" s="7"/>
      <c r="RVX70" s="7"/>
      <c r="RVY70" s="7"/>
      <c r="RVZ70" s="7"/>
      <c r="RWA70" s="7"/>
      <c r="RWB70" s="7"/>
      <c r="RWC70" s="7"/>
      <c r="RWD70" s="7"/>
      <c r="RWE70" s="7"/>
      <c r="RWF70" s="7"/>
      <c r="RWG70" s="7"/>
      <c r="RWH70" s="7"/>
      <c r="RWI70" s="7"/>
      <c r="RWJ70" s="7"/>
      <c r="RWK70" s="7"/>
      <c r="RWL70" s="7"/>
      <c r="RWM70" s="7"/>
      <c r="RWN70" s="7"/>
      <c r="RWO70" s="7"/>
      <c r="RWP70" s="7"/>
      <c r="RWQ70" s="7"/>
      <c r="RWR70" s="7"/>
      <c r="RWS70" s="7"/>
      <c r="RWT70" s="7"/>
      <c r="RWU70" s="7"/>
      <c r="RWV70" s="7"/>
      <c r="RWW70" s="7"/>
      <c r="RWX70" s="7"/>
      <c r="RWY70" s="7"/>
      <c r="RWZ70" s="7"/>
      <c r="RXA70" s="7"/>
      <c r="RXB70" s="7"/>
      <c r="RXC70" s="7"/>
      <c r="RXD70" s="7"/>
      <c r="RXE70" s="7"/>
      <c r="RXF70" s="7"/>
      <c r="RXG70" s="7"/>
      <c r="RXH70" s="7"/>
      <c r="RXI70" s="7"/>
      <c r="RXJ70" s="7"/>
      <c r="RXK70" s="7"/>
      <c r="RXL70" s="7"/>
      <c r="RXM70" s="7"/>
      <c r="RXN70" s="7"/>
      <c r="RXO70" s="7"/>
      <c r="RXP70" s="7"/>
      <c r="RXQ70" s="7"/>
      <c r="RXR70" s="7"/>
      <c r="RXS70" s="7"/>
      <c r="RXT70" s="7"/>
      <c r="RXU70" s="7"/>
      <c r="RXV70" s="7"/>
      <c r="RXW70" s="7"/>
      <c r="RXX70" s="7"/>
      <c r="RXY70" s="7"/>
      <c r="RXZ70" s="7"/>
      <c r="RYA70" s="7"/>
      <c r="RYB70" s="7"/>
      <c r="RYC70" s="7"/>
      <c r="RYD70" s="7"/>
      <c r="RYE70" s="7"/>
      <c r="RYF70" s="7"/>
      <c r="RYG70" s="7"/>
      <c r="RYH70" s="7"/>
      <c r="RYI70" s="7"/>
      <c r="RYJ70" s="7"/>
      <c r="RYK70" s="7"/>
      <c r="RYL70" s="7"/>
      <c r="RYM70" s="7"/>
      <c r="RYN70" s="7"/>
      <c r="RYO70" s="7"/>
      <c r="RYP70" s="7"/>
      <c r="RYQ70" s="7"/>
      <c r="RYR70" s="7"/>
      <c r="RYS70" s="7"/>
      <c r="RYT70" s="7"/>
      <c r="RYU70" s="7"/>
      <c r="RYV70" s="7"/>
      <c r="RYW70" s="7"/>
      <c r="RYX70" s="7"/>
      <c r="RYY70" s="7"/>
      <c r="RYZ70" s="7"/>
      <c r="RZA70" s="7"/>
      <c r="RZB70" s="7"/>
      <c r="RZC70" s="7"/>
      <c r="RZD70" s="7"/>
      <c r="RZE70" s="7"/>
      <c r="RZF70" s="7"/>
      <c r="RZG70" s="7"/>
      <c r="RZH70" s="7"/>
      <c r="RZI70" s="7"/>
      <c r="RZJ70" s="7"/>
      <c r="RZK70" s="7"/>
      <c r="RZL70" s="7"/>
      <c r="RZM70" s="7"/>
      <c r="RZN70" s="7"/>
      <c r="RZO70" s="7"/>
      <c r="RZP70" s="7"/>
      <c r="RZQ70" s="7"/>
      <c r="RZR70" s="7"/>
      <c r="RZS70" s="7"/>
      <c r="RZT70" s="7"/>
      <c r="RZU70" s="7"/>
      <c r="RZV70" s="7"/>
      <c r="RZW70" s="7"/>
      <c r="RZX70" s="7"/>
      <c r="RZY70" s="7"/>
      <c r="RZZ70" s="7"/>
      <c r="SAA70" s="7"/>
      <c r="SAB70" s="7"/>
      <c r="SAC70" s="7"/>
      <c r="SAD70" s="7"/>
      <c r="SAE70" s="7"/>
      <c r="SAF70" s="7"/>
      <c r="SAG70" s="7"/>
      <c r="SAH70" s="7"/>
      <c r="SAI70" s="7"/>
      <c r="SAJ70" s="7"/>
      <c r="SAK70" s="7"/>
      <c r="SAL70" s="7"/>
      <c r="SAM70" s="7"/>
      <c r="SAN70" s="7"/>
      <c r="SAO70" s="7"/>
      <c r="SAP70" s="7"/>
      <c r="SAQ70" s="7"/>
      <c r="SAR70" s="7"/>
      <c r="SAS70" s="7"/>
      <c r="SAT70" s="7"/>
      <c r="SAU70" s="7"/>
      <c r="SAV70" s="7"/>
      <c r="SAW70" s="7"/>
      <c r="SAX70" s="7"/>
      <c r="SAY70" s="7"/>
      <c r="SAZ70" s="7"/>
      <c r="SBA70" s="7"/>
      <c r="SBB70" s="7"/>
      <c r="SBC70" s="7"/>
      <c r="SBD70" s="7"/>
      <c r="SBE70" s="7"/>
      <c r="SBF70" s="7"/>
      <c r="SBG70" s="7"/>
      <c r="SBH70" s="7"/>
      <c r="SBI70" s="7"/>
      <c r="SBJ70" s="7"/>
      <c r="SBK70" s="7"/>
      <c r="SBL70" s="7"/>
      <c r="SBM70" s="7"/>
      <c r="SBN70" s="7"/>
      <c r="SBO70" s="7"/>
      <c r="SBP70" s="7"/>
      <c r="SBQ70" s="7"/>
      <c r="SBR70" s="7"/>
      <c r="SBS70" s="7"/>
      <c r="SBT70" s="7"/>
      <c r="SBU70" s="7"/>
      <c r="SBV70" s="7"/>
      <c r="SBW70" s="7"/>
      <c r="SBX70" s="7"/>
      <c r="SBY70" s="7"/>
      <c r="SBZ70" s="7"/>
      <c r="SCA70" s="7"/>
      <c r="SCB70" s="7"/>
      <c r="SCC70" s="7"/>
      <c r="SCD70" s="7"/>
      <c r="SCE70" s="7"/>
      <c r="SCF70" s="7"/>
      <c r="SCG70" s="7"/>
      <c r="SCH70" s="7"/>
      <c r="SCI70" s="7"/>
      <c r="SCJ70" s="7"/>
      <c r="SCK70" s="7"/>
      <c r="SCL70" s="7"/>
      <c r="SCM70" s="7"/>
      <c r="SCN70" s="7"/>
      <c r="SCO70" s="7"/>
      <c r="SCP70" s="7"/>
      <c r="SCQ70" s="7"/>
      <c r="SCR70" s="7"/>
      <c r="SCS70" s="7"/>
      <c r="SCT70" s="7"/>
      <c r="SCU70" s="7"/>
      <c r="SCV70" s="7"/>
      <c r="SCW70" s="7"/>
      <c r="SCX70" s="7"/>
      <c r="SCY70" s="7"/>
      <c r="SCZ70" s="7"/>
      <c r="SDA70" s="7"/>
      <c r="SDB70" s="7"/>
      <c r="SDC70" s="7"/>
      <c r="SDD70" s="7"/>
      <c r="SDE70" s="7"/>
      <c r="SDF70" s="7"/>
      <c r="SDG70" s="7"/>
      <c r="SDH70" s="7"/>
      <c r="SDI70" s="7"/>
      <c r="SDJ70" s="7"/>
      <c r="SDK70" s="7"/>
      <c r="SDL70" s="7"/>
      <c r="SDM70" s="7"/>
      <c r="SDN70" s="7"/>
      <c r="SDO70" s="7"/>
      <c r="SDP70" s="7"/>
      <c r="SDQ70" s="7"/>
      <c r="SDR70" s="7"/>
      <c r="SDS70" s="7"/>
      <c r="SDT70" s="7"/>
      <c r="SDU70" s="7"/>
      <c r="SDV70" s="7"/>
      <c r="SDW70" s="7"/>
      <c r="SDX70" s="7"/>
      <c r="SDY70" s="7"/>
      <c r="SDZ70" s="7"/>
      <c r="SEA70" s="7"/>
      <c r="SEB70" s="7"/>
      <c r="SEC70" s="7"/>
      <c r="SED70" s="7"/>
      <c r="SEE70" s="7"/>
      <c r="SEF70" s="7"/>
      <c r="SEG70" s="7"/>
      <c r="SEH70" s="7"/>
      <c r="SEI70" s="7"/>
      <c r="SEJ70" s="7"/>
      <c r="SEK70" s="7"/>
      <c r="SEL70" s="7"/>
      <c r="SEM70" s="7"/>
      <c r="SEN70" s="7"/>
      <c r="SEO70" s="7"/>
      <c r="SEP70" s="7"/>
      <c r="SEQ70" s="7"/>
      <c r="SER70" s="7"/>
      <c r="SES70" s="7"/>
      <c r="SET70" s="7"/>
      <c r="SEU70" s="7"/>
      <c r="SEV70" s="7"/>
      <c r="SEW70" s="7"/>
      <c r="SEX70" s="7"/>
      <c r="SEY70" s="7"/>
      <c r="SEZ70" s="7"/>
      <c r="SFA70" s="7"/>
      <c r="SFB70" s="7"/>
      <c r="SFC70" s="7"/>
      <c r="SFD70" s="7"/>
      <c r="SFE70" s="7"/>
      <c r="SFF70" s="7"/>
      <c r="SFG70" s="7"/>
      <c r="SFH70" s="7"/>
      <c r="SFI70" s="7"/>
      <c r="SFJ70" s="7"/>
      <c r="SFK70" s="7"/>
      <c r="SFL70" s="7"/>
      <c r="SFM70" s="7"/>
      <c r="SFN70" s="7"/>
      <c r="SFO70" s="7"/>
      <c r="SFP70" s="7"/>
      <c r="SFQ70" s="7"/>
      <c r="SFR70" s="7"/>
      <c r="SFS70" s="7"/>
      <c r="SFT70" s="7"/>
      <c r="SFU70" s="7"/>
      <c r="SFV70" s="7"/>
      <c r="SFW70" s="7"/>
      <c r="SFX70" s="7"/>
      <c r="SFY70" s="7"/>
      <c r="SFZ70" s="7"/>
      <c r="SGA70" s="7"/>
      <c r="SGB70" s="7"/>
      <c r="SGC70" s="7"/>
      <c r="SGD70" s="7"/>
      <c r="SGE70" s="7"/>
      <c r="SGF70" s="7"/>
      <c r="SGG70" s="7"/>
      <c r="SGH70" s="7"/>
      <c r="SGI70" s="7"/>
      <c r="SGJ70" s="7"/>
      <c r="SGK70" s="7"/>
      <c r="SGL70" s="7"/>
      <c r="SGM70" s="7"/>
      <c r="SGN70" s="7"/>
      <c r="SGO70" s="7"/>
      <c r="SGP70" s="7"/>
      <c r="SGQ70" s="7"/>
      <c r="SGR70" s="7"/>
      <c r="SGS70" s="7"/>
      <c r="SGT70" s="7"/>
      <c r="SGU70" s="7"/>
      <c r="SGV70" s="7"/>
      <c r="SGW70" s="7"/>
      <c r="SGX70" s="7"/>
      <c r="SGY70" s="7"/>
      <c r="SGZ70" s="7"/>
      <c r="SHA70" s="7"/>
      <c r="SHB70" s="7"/>
      <c r="SHC70" s="7"/>
      <c r="SHD70" s="7"/>
      <c r="SHE70" s="7"/>
      <c r="SHF70" s="7"/>
      <c r="SHG70" s="7"/>
      <c r="SHH70" s="7"/>
      <c r="SHI70" s="7"/>
      <c r="SHJ70" s="7"/>
      <c r="SHK70" s="7"/>
      <c r="SHL70" s="7"/>
      <c r="SHM70" s="7"/>
      <c r="SHN70" s="7"/>
      <c r="SHO70" s="7"/>
      <c r="SHP70" s="7"/>
      <c r="SHQ70" s="7"/>
      <c r="SHR70" s="7"/>
      <c r="SHS70" s="7"/>
      <c r="SHT70" s="7"/>
      <c r="SHU70" s="7"/>
      <c r="SHV70" s="7"/>
      <c r="SHW70" s="7"/>
      <c r="SHX70" s="7"/>
      <c r="SHY70" s="7"/>
      <c r="SHZ70" s="7"/>
      <c r="SIA70" s="7"/>
      <c r="SIB70" s="7"/>
      <c r="SIC70" s="7"/>
      <c r="SID70" s="7"/>
      <c r="SIE70" s="7"/>
      <c r="SIF70" s="7"/>
      <c r="SIG70" s="7"/>
      <c r="SIH70" s="7"/>
      <c r="SII70" s="7"/>
      <c r="SIJ70" s="7"/>
      <c r="SIK70" s="7"/>
      <c r="SIL70" s="7"/>
      <c r="SIM70" s="7"/>
      <c r="SIN70" s="7"/>
      <c r="SIO70" s="7"/>
      <c r="SIP70" s="7"/>
      <c r="SIQ70" s="7"/>
      <c r="SIR70" s="7"/>
      <c r="SIS70" s="7"/>
      <c r="SIT70" s="7"/>
      <c r="SIU70" s="7"/>
      <c r="SIV70" s="7"/>
      <c r="SIW70" s="7"/>
      <c r="SIX70" s="7"/>
      <c r="SIY70" s="7"/>
      <c r="SIZ70" s="7"/>
      <c r="SJA70" s="7"/>
      <c r="SJB70" s="7"/>
      <c r="SJC70" s="7"/>
      <c r="SJD70" s="7"/>
      <c r="SJE70" s="7"/>
      <c r="SJF70" s="7"/>
      <c r="SJG70" s="7"/>
      <c r="SJH70" s="7"/>
      <c r="SJI70" s="7"/>
      <c r="SJJ70" s="7"/>
      <c r="SJK70" s="7"/>
      <c r="SJL70" s="7"/>
      <c r="SJM70" s="7"/>
      <c r="SJN70" s="7"/>
      <c r="SJO70" s="7"/>
      <c r="SJP70" s="7"/>
      <c r="SJQ70" s="7"/>
      <c r="SJR70" s="7"/>
      <c r="SJS70" s="7"/>
      <c r="SJT70" s="7"/>
      <c r="SJU70" s="7"/>
      <c r="SJV70" s="7"/>
      <c r="SJW70" s="7"/>
      <c r="SJX70" s="7"/>
      <c r="SJY70" s="7"/>
      <c r="SJZ70" s="7"/>
      <c r="SKA70" s="7"/>
      <c r="SKB70" s="7"/>
      <c r="SKC70" s="7"/>
      <c r="SKD70" s="7"/>
      <c r="SKE70" s="7"/>
      <c r="SKF70" s="7"/>
      <c r="SKG70" s="7"/>
      <c r="SKH70" s="7"/>
      <c r="SKI70" s="7"/>
      <c r="SKJ70" s="7"/>
      <c r="SKK70" s="7"/>
      <c r="SKL70" s="7"/>
      <c r="SKM70" s="7"/>
      <c r="SKN70" s="7"/>
      <c r="SKO70" s="7"/>
      <c r="SKP70" s="7"/>
      <c r="SKQ70" s="7"/>
      <c r="SKR70" s="7"/>
      <c r="SKS70" s="7"/>
      <c r="SKT70" s="7"/>
      <c r="SKU70" s="7"/>
      <c r="SKV70" s="7"/>
      <c r="SKW70" s="7"/>
      <c r="SKX70" s="7"/>
      <c r="SKY70" s="7"/>
      <c r="SKZ70" s="7"/>
      <c r="SLA70" s="7"/>
      <c r="SLB70" s="7"/>
      <c r="SLC70" s="7"/>
      <c r="SLD70" s="7"/>
      <c r="SLE70" s="7"/>
      <c r="SLF70" s="7"/>
      <c r="SLG70" s="7"/>
      <c r="SLH70" s="7"/>
      <c r="SLI70" s="7"/>
      <c r="SLJ70" s="7"/>
      <c r="SLK70" s="7"/>
      <c r="SLL70" s="7"/>
      <c r="SLM70" s="7"/>
      <c r="SLN70" s="7"/>
      <c r="SLO70" s="7"/>
      <c r="SLP70" s="7"/>
      <c r="SLQ70" s="7"/>
      <c r="SLR70" s="7"/>
      <c r="SLS70" s="7"/>
      <c r="SLT70" s="7"/>
      <c r="SLU70" s="7"/>
      <c r="SLV70" s="7"/>
      <c r="SLW70" s="7"/>
      <c r="SLX70" s="7"/>
      <c r="SLY70" s="7"/>
      <c r="SLZ70" s="7"/>
      <c r="SMA70" s="7"/>
      <c r="SMB70" s="7"/>
      <c r="SMC70" s="7"/>
      <c r="SMD70" s="7"/>
      <c r="SME70" s="7"/>
      <c r="SMF70" s="7"/>
      <c r="SMG70" s="7"/>
      <c r="SMH70" s="7"/>
      <c r="SMI70" s="7"/>
      <c r="SMJ70" s="7"/>
      <c r="SMK70" s="7"/>
      <c r="SML70" s="7"/>
      <c r="SMM70" s="7"/>
      <c r="SMN70" s="7"/>
      <c r="SMO70" s="7"/>
      <c r="SMP70" s="7"/>
      <c r="SMQ70" s="7"/>
      <c r="SMR70" s="7"/>
      <c r="SMS70" s="7"/>
      <c r="SMT70" s="7"/>
      <c r="SMU70" s="7"/>
      <c r="SMV70" s="7"/>
      <c r="SMW70" s="7"/>
      <c r="SMX70" s="7"/>
      <c r="SMY70" s="7"/>
      <c r="SMZ70" s="7"/>
      <c r="SNA70" s="7"/>
      <c r="SNB70" s="7"/>
      <c r="SNC70" s="7"/>
      <c r="SND70" s="7"/>
      <c r="SNE70" s="7"/>
      <c r="SNF70" s="7"/>
      <c r="SNG70" s="7"/>
      <c r="SNH70" s="7"/>
      <c r="SNI70" s="7"/>
      <c r="SNJ70" s="7"/>
      <c r="SNK70" s="7"/>
      <c r="SNL70" s="7"/>
      <c r="SNM70" s="7"/>
      <c r="SNN70" s="7"/>
      <c r="SNO70" s="7"/>
      <c r="SNP70" s="7"/>
      <c r="SNQ70" s="7"/>
      <c r="SNR70" s="7"/>
      <c r="SNS70" s="7"/>
      <c r="SNT70" s="7"/>
      <c r="SNU70" s="7"/>
      <c r="SNV70" s="7"/>
      <c r="SNW70" s="7"/>
      <c r="SNX70" s="7"/>
      <c r="SNY70" s="7"/>
      <c r="SNZ70" s="7"/>
      <c r="SOA70" s="7"/>
      <c r="SOB70" s="7"/>
      <c r="SOC70" s="7"/>
      <c r="SOD70" s="7"/>
      <c r="SOE70" s="7"/>
      <c r="SOF70" s="7"/>
      <c r="SOG70" s="7"/>
      <c r="SOH70" s="7"/>
      <c r="SOI70" s="7"/>
      <c r="SOJ70" s="7"/>
      <c r="SOK70" s="7"/>
      <c r="SOL70" s="7"/>
      <c r="SOM70" s="7"/>
      <c r="SON70" s="7"/>
      <c r="SOO70" s="7"/>
      <c r="SOP70" s="7"/>
      <c r="SOQ70" s="7"/>
      <c r="SOR70" s="7"/>
      <c r="SOS70" s="7"/>
      <c r="SOT70" s="7"/>
      <c r="SOU70" s="7"/>
      <c r="SOV70" s="7"/>
      <c r="SOW70" s="7"/>
      <c r="SOX70" s="7"/>
      <c r="SOY70" s="7"/>
      <c r="SOZ70" s="7"/>
      <c r="SPA70" s="7"/>
      <c r="SPB70" s="7"/>
      <c r="SPC70" s="7"/>
      <c r="SPD70" s="7"/>
      <c r="SPE70" s="7"/>
      <c r="SPF70" s="7"/>
      <c r="SPG70" s="7"/>
      <c r="SPH70" s="7"/>
      <c r="SPI70" s="7"/>
      <c r="SPJ70" s="7"/>
      <c r="SPK70" s="7"/>
      <c r="SPL70" s="7"/>
      <c r="SPM70" s="7"/>
      <c r="SPN70" s="7"/>
      <c r="SPO70" s="7"/>
      <c r="SPP70" s="7"/>
      <c r="SPQ70" s="7"/>
      <c r="SPR70" s="7"/>
      <c r="SPS70" s="7"/>
      <c r="SPT70" s="7"/>
      <c r="SPU70" s="7"/>
      <c r="SPV70" s="7"/>
      <c r="SPW70" s="7"/>
      <c r="SPX70" s="7"/>
      <c r="SPY70" s="7"/>
      <c r="SPZ70" s="7"/>
      <c r="SQA70" s="7"/>
      <c r="SQB70" s="7"/>
      <c r="SQC70" s="7"/>
      <c r="SQD70" s="7"/>
      <c r="SQE70" s="7"/>
      <c r="SQF70" s="7"/>
      <c r="SQG70" s="7"/>
      <c r="SQH70" s="7"/>
      <c r="SQI70" s="7"/>
      <c r="SQJ70" s="7"/>
      <c r="SQK70" s="7"/>
      <c r="SQL70" s="7"/>
      <c r="SQM70" s="7"/>
      <c r="SQN70" s="7"/>
      <c r="SQO70" s="7"/>
      <c r="SQP70" s="7"/>
      <c r="SQQ70" s="7"/>
      <c r="SQR70" s="7"/>
      <c r="SQS70" s="7"/>
      <c r="SQT70" s="7"/>
      <c r="SQU70" s="7"/>
      <c r="SQV70" s="7"/>
      <c r="SQW70" s="7"/>
      <c r="SQX70" s="7"/>
      <c r="SQY70" s="7"/>
      <c r="SQZ70" s="7"/>
      <c r="SRA70" s="7"/>
      <c r="SRB70" s="7"/>
      <c r="SRC70" s="7"/>
      <c r="SRD70" s="7"/>
      <c r="SRE70" s="7"/>
      <c r="SRF70" s="7"/>
      <c r="SRG70" s="7"/>
      <c r="SRH70" s="7"/>
      <c r="SRI70" s="7"/>
      <c r="SRJ70" s="7"/>
      <c r="SRK70" s="7"/>
      <c r="SRL70" s="7"/>
      <c r="SRM70" s="7"/>
      <c r="SRN70" s="7"/>
      <c r="SRO70" s="7"/>
      <c r="SRP70" s="7"/>
      <c r="SRQ70" s="7"/>
      <c r="SRR70" s="7"/>
      <c r="SRS70" s="7"/>
      <c r="SRT70" s="7"/>
      <c r="SRU70" s="7"/>
      <c r="SRV70" s="7"/>
      <c r="SRW70" s="7"/>
      <c r="SRX70" s="7"/>
      <c r="SRY70" s="7"/>
      <c r="SRZ70" s="7"/>
      <c r="SSA70" s="7"/>
      <c r="SSB70" s="7"/>
      <c r="SSC70" s="7"/>
      <c r="SSD70" s="7"/>
      <c r="SSE70" s="7"/>
      <c r="SSF70" s="7"/>
      <c r="SSG70" s="7"/>
      <c r="SSH70" s="7"/>
      <c r="SSI70" s="7"/>
      <c r="SSJ70" s="7"/>
      <c r="SSK70" s="7"/>
      <c r="SSL70" s="7"/>
      <c r="SSM70" s="7"/>
      <c r="SSN70" s="7"/>
      <c r="SSO70" s="7"/>
      <c r="SSP70" s="7"/>
      <c r="SSQ70" s="7"/>
      <c r="SSR70" s="7"/>
      <c r="SSS70" s="7"/>
      <c r="SST70" s="7"/>
      <c r="SSU70" s="7"/>
      <c r="SSV70" s="7"/>
      <c r="SSW70" s="7"/>
      <c r="SSX70" s="7"/>
      <c r="SSY70" s="7"/>
      <c r="SSZ70" s="7"/>
      <c r="STA70" s="7"/>
      <c r="STB70" s="7"/>
      <c r="STC70" s="7"/>
      <c r="STD70" s="7"/>
      <c r="STE70" s="7"/>
      <c r="STF70" s="7"/>
      <c r="STG70" s="7"/>
      <c r="STH70" s="7"/>
      <c r="STI70" s="7"/>
      <c r="STJ70" s="7"/>
      <c r="STK70" s="7"/>
      <c r="STL70" s="7"/>
      <c r="STM70" s="7"/>
      <c r="STN70" s="7"/>
      <c r="STO70" s="7"/>
      <c r="STP70" s="7"/>
      <c r="STQ70" s="7"/>
      <c r="STR70" s="7"/>
      <c r="STS70" s="7"/>
      <c r="STT70" s="7"/>
      <c r="STU70" s="7"/>
      <c r="STV70" s="7"/>
      <c r="STW70" s="7"/>
      <c r="STX70" s="7"/>
      <c r="STY70" s="7"/>
      <c r="STZ70" s="7"/>
      <c r="SUA70" s="7"/>
      <c r="SUB70" s="7"/>
      <c r="SUC70" s="7"/>
      <c r="SUD70" s="7"/>
      <c r="SUE70" s="7"/>
      <c r="SUF70" s="7"/>
      <c r="SUG70" s="7"/>
      <c r="SUH70" s="7"/>
      <c r="SUI70" s="7"/>
      <c r="SUJ70" s="7"/>
      <c r="SUK70" s="7"/>
      <c r="SUL70" s="7"/>
      <c r="SUM70" s="7"/>
      <c r="SUN70" s="7"/>
      <c r="SUO70" s="7"/>
      <c r="SUP70" s="7"/>
      <c r="SUQ70" s="7"/>
      <c r="SUR70" s="7"/>
      <c r="SUS70" s="7"/>
      <c r="SUT70" s="7"/>
      <c r="SUU70" s="7"/>
      <c r="SUV70" s="7"/>
      <c r="SUW70" s="7"/>
      <c r="SUX70" s="7"/>
      <c r="SUY70" s="7"/>
      <c r="SUZ70" s="7"/>
      <c r="SVA70" s="7"/>
      <c r="SVB70" s="7"/>
      <c r="SVC70" s="7"/>
      <c r="SVD70" s="7"/>
      <c r="SVE70" s="7"/>
      <c r="SVF70" s="7"/>
      <c r="SVG70" s="7"/>
      <c r="SVH70" s="7"/>
      <c r="SVI70" s="7"/>
      <c r="SVJ70" s="7"/>
      <c r="SVK70" s="7"/>
      <c r="SVL70" s="7"/>
      <c r="SVM70" s="7"/>
      <c r="SVN70" s="7"/>
      <c r="SVO70" s="7"/>
      <c r="SVP70" s="7"/>
      <c r="SVQ70" s="7"/>
      <c r="SVR70" s="7"/>
      <c r="SVS70" s="7"/>
      <c r="SVT70" s="7"/>
      <c r="SVU70" s="7"/>
      <c r="SVV70" s="7"/>
      <c r="SVW70" s="7"/>
      <c r="SVX70" s="7"/>
      <c r="SVY70" s="7"/>
      <c r="SVZ70" s="7"/>
      <c r="SWA70" s="7"/>
      <c r="SWB70" s="7"/>
      <c r="SWC70" s="7"/>
      <c r="SWD70" s="7"/>
      <c r="SWE70" s="7"/>
      <c r="SWF70" s="7"/>
      <c r="SWG70" s="7"/>
      <c r="SWH70" s="7"/>
      <c r="SWI70" s="7"/>
      <c r="SWJ70" s="7"/>
      <c r="SWK70" s="7"/>
      <c r="SWL70" s="7"/>
      <c r="SWM70" s="7"/>
      <c r="SWN70" s="7"/>
      <c r="SWO70" s="7"/>
      <c r="SWP70" s="7"/>
      <c r="SWQ70" s="7"/>
      <c r="SWR70" s="7"/>
      <c r="SWS70" s="7"/>
      <c r="SWT70" s="7"/>
      <c r="SWU70" s="7"/>
      <c r="SWV70" s="7"/>
      <c r="SWW70" s="7"/>
      <c r="SWX70" s="7"/>
      <c r="SWY70" s="7"/>
      <c r="SWZ70" s="7"/>
      <c r="SXA70" s="7"/>
      <c r="SXB70" s="7"/>
      <c r="SXC70" s="7"/>
      <c r="SXD70" s="7"/>
      <c r="SXE70" s="7"/>
      <c r="SXF70" s="7"/>
      <c r="SXG70" s="7"/>
      <c r="SXH70" s="7"/>
      <c r="SXI70" s="7"/>
      <c r="SXJ70" s="7"/>
      <c r="SXK70" s="7"/>
      <c r="SXL70" s="7"/>
      <c r="SXM70" s="7"/>
      <c r="SXN70" s="7"/>
      <c r="SXO70" s="7"/>
      <c r="SXP70" s="7"/>
      <c r="SXQ70" s="7"/>
      <c r="SXR70" s="7"/>
      <c r="SXS70" s="7"/>
      <c r="SXT70" s="7"/>
      <c r="SXU70" s="7"/>
      <c r="SXV70" s="7"/>
      <c r="SXW70" s="7"/>
      <c r="SXX70" s="7"/>
      <c r="SXY70" s="7"/>
      <c r="SXZ70" s="7"/>
      <c r="SYA70" s="7"/>
      <c r="SYB70" s="7"/>
      <c r="SYC70" s="7"/>
      <c r="SYD70" s="7"/>
      <c r="SYE70" s="7"/>
      <c r="SYF70" s="7"/>
      <c r="SYG70" s="7"/>
      <c r="SYH70" s="7"/>
      <c r="SYI70" s="7"/>
      <c r="SYJ70" s="7"/>
      <c r="SYK70" s="7"/>
      <c r="SYL70" s="7"/>
      <c r="SYM70" s="7"/>
      <c r="SYN70" s="7"/>
      <c r="SYO70" s="7"/>
      <c r="SYP70" s="7"/>
      <c r="SYQ70" s="7"/>
      <c r="SYR70" s="7"/>
      <c r="SYS70" s="7"/>
      <c r="SYT70" s="7"/>
      <c r="SYU70" s="7"/>
      <c r="SYV70" s="7"/>
      <c r="SYW70" s="7"/>
      <c r="SYX70" s="7"/>
      <c r="SYY70" s="7"/>
      <c r="SYZ70" s="7"/>
      <c r="SZA70" s="7"/>
      <c r="SZB70" s="7"/>
      <c r="SZC70" s="7"/>
      <c r="SZD70" s="7"/>
      <c r="SZE70" s="7"/>
      <c r="SZF70" s="7"/>
      <c r="SZG70" s="7"/>
      <c r="SZH70" s="7"/>
      <c r="SZI70" s="7"/>
      <c r="SZJ70" s="7"/>
      <c r="SZK70" s="7"/>
      <c r="SZL70" s="7"/>
      <c r="SZM70" s="7"/>
      <c r="SZN70" s="7"/>
      <c r="SZO70" s="7"/>
      <c r="SZP70" s="7"/>
      <c r="SZQ70" s="7"/>
      <c r="SZR70" s="7"/>
      <c r="SZS70" s="7"/>
      <c r="SZT70" s="7"/>
      <c r="SZU70" s="7"/>
      <c r="SZV70" s="7"/>
      <c r="SZW70" s="7"/>
      <c r="SZX70" s="7"/>
      <c r="SZY70" s="7"/>
      <c r="SZZ70" s="7"/>
      <c r="TAA70" s="7"/>
      <c r="TAB70" s="7"/>
      <c r="TAC70" s="7"/>
      <c r="TAD70" s="7"/>
      <c r="TAE70" s="7"/>
      <c r="TAF70" s="7"/>
      <c r="TAG70" s="7"/>
      <c r="TAH70" s="7"/>
      <c r="TAI70" s="7"/>
      <c r="TAJ70" s="7"/>
      <c r="TAK70" s="7"/>
      <c r="TAL70" s="7"/>
      <c r="TAM70" s="7"/>
      <c r="TAN70" s="7"/>
      <c r="TAO70" s="7"/>
      <c r="TAP70" s="7"/>
      <c r="TAQ70" s="7"/>
      <c r="TAR70" s="7"/>
      <c r="TAS70" s="7"/>
      <c r="TAT70" s="7"/>
      <c r="TAU70" s="7"/>
      <c r="TAV70" s="7"/>
      <c r="TAW70" s="7"/>
      <c r="TAX70" s="7"/>
      <c r="TAY70" s="7"/>
      <c r="TAZ70" s="7"/>
      <c r="TBA70" s="7"/>
      <c r="TBB70" s="7"/>
      <c r="TBC70" s="7"/>
      <c r="TBD70" s="7"/>
      <c r="TBE70" s="7"/>
      <c r="TBF70" s="7"/>
      <c r="TBG70" s="7"/>
      <c r="TBH70" s="7"/>
      <c r="TBI70" s="7"/>
      <c r="TBJ70" s="7"/>
      <c r="TBK70" s="7"/>
      <c r="TBL70" s="7"/>
      <c r="TBM70" s="7"/>
      <c r="TBN70" s="7"/>
      <c r="TBO70" s="7"/>
      <c r="TBP70" s="7"/>
      <c r="TBQ70" s="7"/>
      <c r="TBR70" s="7"/>
      <c r="TBS70" s="7"/>
      <c r="TBT70" s="7"/>
      <c r="TBU70" s="7"/>
      <c r="TBV70" s="7"/>
      <c r="TBW70" s="7"/>
      <c r="TBX70" s="7"/>
      <c r="TBY70" s="7"/>
      <c r="TBZ70" s="7"/>
      <c r="TCA70" s="7"/>
      <c r="TCB70" s="7"/>
      <c r="TCC70" s="7"/>
      <c r="TCD70" s="7"/>
      <c r="TCE70" s="7"/>
      <c r="TCF70" s="7"/>
      <c r="TCG70" s="7"/>
      <c r="TCH70" s="7"/>
      <c r="TCI70" s="7"/>
      <c r="TCJ70" s="7"/>
      <c r="TCK70" s="7"/>
      <c r="TCL70" s="7"/>
      <c r="TCM70" s="7"/>
      <c r="TCN70" s="7"/>
      <c r="TCO70" s="7"/>
      <c r="TCP70" s="7"/>
      <c r="TCQ70" s="7"/>
      <c r="TCR70" s="7"/>
      <c r="TCS70" s="7"/>
      <c r="TCT70" s="7"/>
      <c r="TCU70" s="7"/>
      <c r="TCV70" s="7"/>
      <c r="TCW70" s="7"/>
      <c r="TCX70" s="7"/>
      <c r="TCY70" s="7"/>
      <c r="TCZ70" s="7"/>
      <c r="TDA70" s="7"/>
      <c r="TDB70" s="7"/>
      <c r="TDC70" s="7"/>
      <c r="TDD70" s="7"/>
      <c r="TDE70" s="7"/>
      <c r="TDF70" s="7"/>
      <c r="TDG70" s="7"/>
      <c r="TDH70" s="7"/>
      <c r="TDI70" s="7"/>
      <c r="TDJ70" s="7"/>
      <c r="TDK70" s="7"/>
      <c r="TDL70" s="7"/>
      <c r="TDM70" s="7"/>
      <c r="TDN70" s="7"/>
      <c r="TDO70" s="7"/>
      <c r="TDP70" s="7"/>
      <c r="TDQ70" s="7"/>
      <c r="TDR70" s="7"/>
      <c r="TDS70" s="7"/>
      <c r="TDT70" s="7"/>
      <c r="TDU70" s="7"/>
      <c r="TDV70" s="7"/>
      <c r="TDW70" s="7"/>
      <c r="TDX70" s="7"/>
      <c r="TDY70" s="7"/>
      <c r="TDZ70" s="7"/>
      <c r="TEA70" s="7"/>
      <c r="TEB70" s="7"/>
      <c r="TEC70" s="7"/>
      <c r="TED70" s="7"/>
      <c r="TEE70" s="7"/>
      <c r="TEF70" s="7"/>
      <c r="TEG70" s="7"/>
      <c r="TEH70" s="7"/>
      <c r="TEI70" s="7"/>
      <c r="TEJ70" s="7"/>
      <c r="TEK70" s="7"/>
      <c r="TEL70" s="7"/>
      <c r="TEM70" s="7"/>
      <c r="TEN70" s="7"/>
      <c r="TEO70" s="7"/>
      <c r="TEP70" s="7"/>
      <c r="TEQ70" s="7"/>
      <c r="TER70" s="7"/>
      <c r="TES70" s="7"/>
      <c r="TET70" s="7"/>
      <c r="TEU70" s="7"/>
      <c r="TEV70" s="7"/>
      <c r="TEW70" s="7"/>
      <c r="TEX70" s="7"/>
      <c r="TEY70" s="7"/>
      <c r="TEZ70" s="7"/>
      <c r="TFA70" s="7"/>
      <c r="TFB70" s="7"/>
      <c r="TFC70" s="7"/>
      <c r="TFD70" s="7"/>
      <c r="TFE70" s="7"/>
      <c r="TFF70" s="7"/>
      <c r="TFG70" s="7"/>
      <c r="TFH70" s="7"/>
      <c r="TFI70" s="7"/>
      <c r="TFJ70" s="7"/>
      <c r="TFK70" s="7"/>
      <c r="TFL70" s="7"/>
      <c r="TFM70" s="7"/>
      <c r="TFN70" s="7"/>
      <c r="TFO70" s="7"/>
      <c r="TFP70" s="7"/>
      <c r="TFQ70" s="7"/>
      <c r="TFR70" s="7"/>
      <c r="TFS70" s="7"/>
      <c r="TFT70" s="7"/>
      <c r="TFU70" s="7"/>
      <c r="TFV70" s="7"/>
      <c r="TFW70" s="7"/>
      <c r="TFX70" s="7"/>
      <c r="TFY70" s="7"/>
      <c r="TFZ70" s="7"/>
      <c r="TGA70" s="7"/>
      <c r="TGB70" s="7"/>
      <c r="TGC70" s="7"/>
      <c r="TGD70" s="7"/>
      <c r="TGE70" s="7"/>
      <c r="TGF70" s="7"/>
      <c r="TGG70" s="7"/>
      <c r="TGH70" s="7"/>
      <c r="TGI70" s="7"/>
      <c r="TGJ70" s="7"/>
      <c r="TGK70" s="7"/>
      <c r="TGL70" s="7"/>
      <c r="TGM70" s="7"/>
      <c r="TGN70" s="7"/>
      <c r="TGO70" s="7"/>
      <c r="TGP70" s="7"/>
      <c r="TGQ70" s="7"/>
      <c r="TGR70" s="7"/>
      <c r="TGS70" s="7"/>
      <c r="TGT70" s="7"/>
      <c r="TGU70" s="7"/>
      <c r="TGV70" s="7"/>
      <c r="TGW70" s="7"/>
      <c r="TGX70" s="7"/>
      <c r="TGY70" s="7"/>
      <c r="TGZ70" s="7"/>
      <c r="THA70" s="7"/>
      <c r="THB70" s="7"/>
      <c r="THC70" s="7"/>
      <c r="THD70" s="7"/>
      <c r="THE70" s="7"/>
      <c r="THF70" s="7"/>
      <c r="THG70" s="7"/>
      <c r="THH70" s="7"/>
      <c r="THI70" s="7"/>
      <c r="THJ70" s="7"/>
      <c r="THK70" s="7"/>
      <c r="THL70" s="7"/>
      <c r="THM70" s="7"/>
      <c r="THN70" s="7"/>
      <c r="THO70" s="7"/>
      <c r="THP70" s="7"/>
      <c r="THQ70" s="7"/>
      <c r="THR70" s="7"/>
      <c r="THS70" s="7"/>
      <c r="THT70" s="7"/>
      <c r="THU70" s="7"/>
      <c r="THV70" s="7"/>
      <c r="THW70" s="7"/>
      <c r="THX70" s="7"/>
      <c r="THY70" s="7"/>
      <c r="THZ70" s="7"/>
      <c r="TIA70" s="7"/>
      <c r="TIB70" s="7"/>
      <c r="TIC70" s="7"/>
      <c r="TID70" s="7"/>
      <c r="TIE70" s="7"/>
      <c r="TIF70" s="7"/>
      <c r="TIG70" s="7"/>
      <c r="TIH70" s="7"/>
      <c r="TII70" s="7"/>
      <c r="TIJ70" s="7"/>
      <c r="TIK70" s="7"/>
      <c r="TIL70" s="7"/>
      <c r="TIM70" s="7"/>
      <c r="TIN70" s="7"/>
      <c r="TIO70" s="7"/>
      <c r="TIP70" s="7"/>
      <c r="TIQ70" s="7"/>
      <c r="TIR70" s="7"/>
      <c r="TIS70" s="7"/>
      <c r="TIT70" s="7"/>
      <c r="TIU70" s="7"/>
      <c r="TIV70" s="7"/>
      <c r="TIW70" s="7"/>
      <c r="TIX70" s="7"/>
      <c r="TIY70" s="7"/>
      <c r="TIZ70" s="7"/>
      <c r="TJA70" s="7"/>
      <c r="TJB70" s="7"/>
      <c r="TJC70" s="7"/>
      <c r="TJD70" s="7"/>
      <c r="TJE70" s="7"/>
      <c r="TJF70" s="7"/>
      <c r="TJG70" s="7"/>
      <c r="TJH70" s="7"/>
      <c r="TJI70" s="7"/>
      <c r="TJJ70" s="7"/>
      <c r="TJK70" s="7"/>
      <c r="TJL70" s="7"/>
      <c r="TJM70" s="7"/>
      <c r="TJN70" s="7"/>
      <c r="TJO70" s="7"/>
      <c r="TJP70" s="7"/>
      <c r="TJQ70" s="7"/>
      <c r="TJR70" s="7"/>
      <c r="TJS70" s="7"/>
      <c r="TJT70" s="7"/>
      <c r="TJU70" s="7"/>
      <c r="TJV70" s="7"/>
      <c r="TJW70" s="7"/>
      <c r="TJX70" s="7"/>
      <c r="TJY70" s="7"/>
      <c r="TJZ70" s="7"/>
      <c r="TKA70" s="7"/>
      <c r="TKB70" s="7"/>
      <c r="TKC70" s="7"/>
      <c r="TKD70" s="7"/>
      <c r="TKE70" s="7"/>
      <c r="TKF70" s="7"/>
      <c r="TKG70" s="7"/>
      <c r="TKH70" s="7"/>
      <c r="TKI70" s="7"/>
      <c r="TKJ70" s="7"/>
      <c r="TKK70" s="7"/>
      <c r="TKL70" s="7"/>
      <c r="TKM70" s="7"/>
      <c r="TKN70" s="7"/>
      <c r="TKO70" s="7"/>
      <c r="TKP70" s="7"/>
      <c r="TKQ70" s="7"/>
      <c r="TKR70" s="7"/>
      <c r="TKS70" s="7"/>
      <c r="TKT70" s="7"/>
      <c r="TKU70" s="7"/>
      <c r="TKV70" s="7"/>
      <c r="TKW70" s="7"/>
      <c r="TKX70" s="7"/>
      <c r="TKY70" s="7"/>
      <c r="TKZ70" s="7"/>
      <c r="TLA70" s="7"/>
      <c r="TLB70" s="7"/>
      <c r="TLC70" s="7"/>
      <c r="TLD70" s="7"/>
      <c r="TLE70" s="7"/>
      <c r="TLF70" s="7"/>
      <c r="TLG70" s="7"/>
      <c r="TLH70" s="7"/>
      <c r="TLI70" s="7"/>
      <c r="TLJ70" s="7"/>
      <c r="TLK70" s="7"/>
      <c r="TLL70" s="7"/>
      <c r="TLM70" s="7"/>
      <c r="TLN70" s="7"/>
      <c r="TLO70" s="7"/>
      <c r="TLP70" s="7"/>
      <c r="TLQ70" s="7"/>
      <c r="TLR70" s="7"/>
      <c r="TLS70" s="7"/>
      <c r="TLT70" s="7"/>
      <c r="TLU70" s="7"/>
      <c r="TLV70" s="7"/>
      <c r="TLW70" s="7"/>
      <c r="TLX70" s="7"/>
      <c r="TLY70" s="7"/>
      <c r="TLZ70" s="7"/>
      <c r="TMA70" s="7"/>
      <c r="TMB70" s="7"/>
      <c r="TMC70" s="7"/>
      <c r="TMD70" s="7"/>
      <c r="TME70" s="7"/>
      <c r="TMF70" s="7"/>
      <c r="TMG70" s="7"/>
      <c r="TMH70" s="7"/>
      <c r="TMI70" s="7"/>
      <c r="TMJ70" s="7"/>
      <c r="TMK70" s="7"/>
      <c r="TML70" s="7"/>
      <c r="TMM70" s="7"/>
      <c r="TMN70" s="7"/>
      <c r="TMO70" s="7"/>
      <c r="TMP70" s="7"/>
      <c r="TMQ70" s="7"/>
      <c r="TMR70" s="7"/>
      <c r="TMS70" s="7"/>
      <c r="TMT70" s="7"/>
      <c r="TMU70" s="7"/>
      <c r="TMV70" s="7"/>
      <c r="TMW70" s="7"/>
      <c r="TMX70" s="7"/>
      <c r="TMY70" s="7"/>
      <c r="TMZ70" s="7"/>
      <c r="TNA70" s="7"/>
      <c r="TNB70" s="7"/>
      <c r="TNC70" s="7"/>
      <c r="TND70" s="7"/>
      <c r="TNE70" s="7"/>
      <c r="TNF70" s="7"/>
      <c r="TNG70" s="7"/>
      <c r="TNH70" s="7"/>
      <c r="TNI70" s="7"/>
      <c r="TNJ70" s="7"/>
      <c r="TNK70" s="7"/>
      <c r="TNL70" s="7"/>
      <c r="TNM70" s="7"/>
      <c r="TNN70" s="7"/>
      <c r="TNO70" s="7"/>
      <c r="TNP70" s="7"/>
      <c r="TNQ70" s="7"/>
      <c r="TNR70" s="7"/>
      <c r="TNS70" s="7"/>
      <c r="TNT70" s="7"/>
      <c r="TNU70" s="7"/>
      <c r="TNV70" s="7"/>
      <c r="TNW70" s="7"/>
      <c r="TNX70" s="7"/>
      <c r="TNY70" s="7"/>
      <c r="TNZ70" s="7"/>
      <c r="TOA70" s="7"/>
      <c r="TOB70" s="7"/>
      <c r="TOC70" s="7"/>
      <c r="TOD70" s="7"/>
      <c r="TOE70" s="7"/>
      <c r="TOF70" s="7"/>
      <c r="TOG70" s="7"/>
      <c r="TOH70" s="7"/>
      <c r="TOI70" s="7"/>
      <c r="TOJ70" s="7"/>
      <c r="TOK70" s="7"/>
      <c r="TOL70" s="7"/>
      <c r="TOM70" s="7"/>
      <c r="TON70" s="7"/>
      <c r="TOO70" s="7"/>
      <c r="TOP70" s="7"/>
      <c r="TOQ70" s="7"/>
      <c r="TOR70" s="7"/>
      <c r="TOS70" s="7"/>
      <c r="TOT70" s="7"/>
      <c r="TOU70" s="7"/>
      <c r="TOV70" s="7"/>
      <c r="TOW70" s="7"/>
      <c r="TOX70" s="7"/>
      <c r="TOY70" s="7"/>
      <c r="TOZ70" s="7"/>
      <c r="TPA70" s="7"/>
      <c r="TPB70" s="7"/>
      <c r="TPC70" s="7"/>
      <c r="TPD70" s="7"/>
      <c r="TPE70" s="7"/>
      <c r="TPF70" s="7"/>
      <c r="TPG70" s="7"/>
      <c r="TPH70" s="7"/>
      <c r="TPI70" s="7"/>
      <c r="TPJ70" s="7"/>
      <c r="TPK70" s="7"/>
      <c r="TPL70" s="7"/>
      <c r="TPM70" s="7"/>
      <c r="TPN70" s="7"/>
      <c r="TPO70" s="7"/>
      <c r="TPP70" s="7"/>
      <c r="TPQ70" s="7"/>
      <c r="TPR70" s="7"/>
      <c r="TPS70" s="7"/>
      <c r="TPT70" s="7"/>
      <c r="TPU70" s="7"/>
      <c r="TPV70" s="7"/>
      <c r="TPW70" s="7"/>
      <c r="TPX70" s="7"/>
      <c r="TPY70" s="7"/>
      <c r="TPZ70" s="7"/>
      <c r="TQA70" s="7"/>
      <c r="TQB70" s="7"/>
      <c r="TQC70" s="7"/>
      <c r="TQD70" s="7"/>
      <c r="TQE70" s="7"/>
      <c r="TQF70" s="7"/>
      <c r="TQG70" s="7"/>
      <c r="TQH70" s="7"/>
      <c r="TQI70" s="7"/>
      <c r="TQJ70" s="7"/>
      <c r="TQK70" s="7"/>
      <c r="TQL70" s="7"/>
      <c r="TQM70" s="7"/>
      <c r="TQN70" s="7"/>
      <c r="TQO70" s="7"/>
      <c r="TQP70" s="7"/>
      <c r="TQQ70" s="7"/>
      <c r="TQR70" s="7"/>
      <c r="TQS70" s="7"/>
      <c r="TQT70" s="7"/>
      <c r="TQU70" s="7"/>
      <c r="TQV70" s="7"/>
      <c r="TQW70" s="7"/>
      <c r="TQX70" s="7"/>
      <c r="TQY70" s="7"/>
      <c r="TQZ70" s="7"/>
      <c r="TRA70" s="7"/>
      <c r="TRB70" s="7"/>
      <c r="TRC70" s="7"/>
      <c r="TRD70" s="7"/>
      <c r="TRE70" s="7"/>
      <c r="TRF70" s="7"/>
      <c r="TRG70" s="7"/>
      <c r="TRH70" s="7"/>
      <c r="TRI70" s="7"/>
      <c r="TRJ70" s="7"/>
      <c r="TRK70" s="7"/>
      <c r="TRL70" s="7"/>
      <c r="TRM70" s="7"/>
      <c r="TRN70" s="7"/>
      <c r="TRO70" s="7"/>
      <c r="TRP70" s="7"/>
      <c r="TRQ70" s="7"/>
      <c r="TRR70" s="7"/>
      <c r="TRS70" s="7"/>
      <c r="TRT70" s="7"/>
      <c r="TRU70" s="7"/>
      <c r="TRV70" s="7"/>
      <c r="TRW70" s="7"/>
      <c r="TRX70" s="7"/>
      <c r="TRY70" s="7"/>
      <c r="TRZ70" s="7"/>
      <c r="TSA70" s="7"/>
      <c r="TSB70" s="7"/>
      <c r="TSC70" s="7"/>
      <c r="TSD70" s="7"/>
      <c r="TSE70" s="7"/>
      <c r="TSF70" s="7"/>
      <c r="TSG70" s="7"/>
      <c r="TSH70" s="7"/>
      <c r="TSI70" s="7"/>
      <c r="TSJ70" s="7"/>
      <c r="TSK70" s="7"/>
      <c r="TSL70" s="7"/>
      <c r="TSM70" s="7"/>
      <c r="TSN70" s="7"/>
      <c r="TSO70" s="7"/>
      <c r="TSP70" s="7"/>
      <c r="TSQ70" s="7"/>
      <c r="TSR70" s="7"/>
      <c r="TSS70" s="7"/>
      <c r="TST70" s="7"/>
      <c r="TSU70" s="7"/>
      <c r="TSV70" s="7"/>
      <c r="TSW70" s="7"/>
      <c r="TSX70" s="7"/>
      <c r="TSY70" s="7"/>
      <c r="TSZ70" s="7"/>
      <c r="TTA70" s="7"/>
      <c r="TTB70" s="7"/>
      <c r="TTC70" s="7"/>
      <c r="TTD70" s="7"/>
      <c r="TTE70" s="7"/>
      <c r="TTF70" s="7"/>
      <c r="TTG70" s="7"/>
      <c r="TTH70" s="7"/>
      <c r="TTI70" s="7"/>
      <c r="TTJ70" s="7"/>
      <c r="TTK70" s="7"/>
      <c r="TTL70" s="7"/>
      <c r="TTM70" s="7"/>
      <c r="TTN70" s="7"/>
      <c r="TTO70" s="7"/>
      <c r="TTP70" s="7"/>
      <c r="TTQ70" s="7"/>
      <c r="TTR70" s="7"/>
      <c r="TTS70" s="7"/>
      <c r="TTT70" s="7"/>
      <c r="TTU70" s="7"/>
      <c r="TTV70" s="7"/>
      <c r="TTW70" s="7"/>
      <c r="TTX70" s="7"/>
      <c r="TTY70" s="7"/>
      <c r="TTZ70" s="7"/>
      <c r="TUA70" s="7"/>
      <c r="TUB70" s="7"/>
      <c r="TUC70" s="7"/>
      <c r="TUD70" s="7"/>
      <c r="TUE70" s="7"/>
      <c r="TUF70" s="7"/>
      <c r="TUG70" s="7"/>
      <c r="TUH70" s="7"/>
      <c r="TUI70" s="7"/>
      <c r="TUJ70" s="7"/>
      <c r="TUK70" s="7"/>
      <c r="TUL70" s="7"/>
      <c r="TUM70" s="7"/>
      <c r="TUN70" s="7"/>
      <c r="TUO70" s="7"/>
      <c r="TUP70" s="7"/>
      <c r="TUQ70" s="7"/>
      <c r="TUR70" s="7"/>
      <c r="TUS70" s="7"/>
      <c r="TUT70" s="7"/>
      <c r="TUU70" s="7"/>
      <c r="TUV70" s="7"/>
      <c r="TUW70" s="7"/>
      <c r="TUX70" s="7"/>
      <c r="TUY70" s="7"/>
      <c r="TUZ70" s="7"/>
      <c r="TVA70" s="7"/>
      <c r="TVB70" s="7"/>
      <c r="TVC70" s="7"/>
      <c r="TVD70" s="7"/>
      <c r="TVE70" s="7"/>
      <c r="TVF70" s="7"/>
      <c r="TVG70" s="7"/>
      <c r="TVH70" s="7"/>
      <c r="TVI70" s="7"/>
      <c r="TVJ70" s="7"/>
      <c r="TVK70" s="7"/>
      <c r="TVL70" s="7"/>
      <c r="TVM70" s="7"/>
      <c r="TVN70" s="7"/>
      <c r="TVO70" s="7"/>
      <c r="TVP70" s="7"/>
      <c r="TVQ70" s="7"/>
      <c r="TVR70" s="7"/>
      <c r="TVS70" s="7"/>
      <c r="TVT70" s="7"/>
      <c r="TVU70" s="7"/>
      <c r="TVV70" s="7"/>
      <c r="TVW70" s="7"/>
      <c r="TVX70" s="7"/>
      <c r="TVY70" s="7"/>
      <c r="TVZ70" s="7"/>
      <c r="TWA70" s="7"/>
      <c r="TWB70" s="7"/>
      <c r="TWC70" s="7"/>
      <c r="TWD70" s="7"/>
      <c r="TWE70" s="7"/>
      <c r="TWF70" s="7"/>
      <c r="TWG70" s="7"/>
      <c r="TWH70" s="7"/>
      <c r="TWI70" s="7"/>
      <c r="TWJ70" s="7"/>
      <c r="TWK70" s="7"/>
      <c r="TWL70" s="7"/>
      <c r="TWM70" s="7"/>
      <c r="TWN70" s="7"/>
      <c r="TWO70" s="7"/>
      <c r="TWP70" s="7"/>
      <c r="TWQ70" s="7"/>
      <c r="TWR70" s="7"/>
      <c r="TWS70" s="7"/>
      <c r="TWT70" s="7"/>
      <c r="TWU70" s="7"/>
      <c r="TWV70" s="7"/>
      <c r="TWW70" s="7"/>
      <c r="TWX70" s="7"/>
      <c r="TWY70" s="7"/>
      <c r="TWZ70" s="7"/>
      <c r="TXA70" s="7"/>
      <c r="TXB70" s="7"/>
      <c r="TXC70" s="7"/>
      <c r="TXD70" s="7"/>
      <c r="TXE70" s="7"/>
      <c r="TXF70" s="7"/>
      <c r="TXG70" s="7"/>
      <c r="TXH70" s="7"/>
      <c r="TXI70" s="7"/>
      <c r="TXJ70" s="7"/>
      <c r="TXK70" s="7"/>
      <c r="TXL70" s="7"/>
      <c r="TXM70" s="7"/>
      <c r="TXN70" s="7"/>
      <c r="TXO70" s="7"/>
      <c r="TXP70" s="7"/>
      <c r="TXQ70" s="7"/>
      <c r="TXR70" s="7"/>
      <c r="TXS70" s="7"/>
      <c r="TXT70" s="7"/>
      <c r="TXU70" s="7"/>
      <c r="TXV70" s="7"/>
      <c r="TXW70" s="7"/>
      <c r="TXX70" s="7"/>
      <c r="TXY70" s="7"/>
      <c r="TXZ70" s="7"/>
      <c r="TYA70" s="7"/>
      <c r="TYB70" s="7"/>
      <c r="TYC70" s="7"/>
      <c r="TYD70" s="7"/>
      <c r="TYE70" s="7"/>
      <c r="TYF70" s="7"/>
      <c r="TYG70" s="7"/>
      <c r="TYH70" s="7"/>
      <c r="TYI70" s="7"/>
      <c r="TYJ70" s="7"/>
      <c r="TYK70" s="7"/>
      <c r="TYL70" s="7"/>
      <c r="TYM70" s="7"/>
      <c r="TYN70" s="7"/>
      <c r="TYO70" s="7"/>
      <c r="TYP70" s="7"/>
      <c r="TYQ70" s="7"/>
      <c r="TYR70" s="7"/>
      <c r="TYS70" s="7"/>
      <c r="TYT70" s="7"/>
      <c r="TYU70" s="7"/>
      <c r="TYV70" s="7"/>
      <c r="TYW70" s="7"/>
      <c r="TYX70" s="7"/>
      <c r="TYY70" s="7"/>
      <c r="TYZ70" s="7"/>
      <c r="TZA70" s="7"/>
      <c r="TZB70" s="7"/>
      <c r="TZC70" s="7"/>
      <c r="TZD70" s="7"/>
      <c r="TZE70" s="7"/>
      <c r="TZF70" s="7"/>
      <c r="TZG70" s="7"/>
      <c r="TZH70" s="7"/>
      <c r="TZI70" s="7"/>
      <c r="TZJ70" s="7"/>
      <c r="TZK70" s="7"/>
      <c r="TZL70" s="7"/>
      <c r="TZM70" s="7"/>
      <c r="TZN70" s="7"/>
      <c r="TZO70" s="7"/>
      <c r="TZP70" s="7"/>
      <c r="TZQ70" s="7"/>
      <c r="TZR70" s="7"/>
      <c r="TZS70" s="7"/>
      <c r="TZT70" s="7"/>
      <c r="TZU70" s="7"/>
      <c r="TZV70" s="7"/>
      <c r="TZW70" s="7"/>
      <c r="TZX70" s="7"/>
      <c r="TZY70" s="7"/>
      <c r="TZZ70" s="7"/>
      <c r="UAA70" s="7"/>
      <c r="UAB70" s="7"/>
      <c r="UAC70" s="7"/>
      <c r="UAD70" s="7"/>
      <c r="UAE70" s="7"/>
      <c r="UAF70" s="7"/>
      <c r="UAG70" s="7"/>
      <c r="UAH70" s="7"/>
      <c r="UAI70" s="7"/>
      <c r="UAJ70" s="7"/>
      <c r="UAK70" s="7"/>
      <c r="UAL70" s="7"/>
      <c r="UAM70" s="7"/>
      <c r="UAN70" s="7"/>
      <c r="UAO70" s="7"/>
      <c r="UAP70" s="7"/>
      <c r="UAQ70" s="7"/>
      <c r="UAR70" s="7"/>
      <c r="UAS70" s="7"/>
      <c r="UAT70" s="7"/>
      <c r="UAU70" s="7"/>
      <c r="UAV70" s="7"/>
      <c r="UAW70" s="7"/>
      <c r="UAX70" s="7"/>
      <c r="UAY70" s="7"/>
      <c r="UAZ70" s="7"/>
      <c r="UBA70" s="7"/>
      <c r="UBB70" s="7"/>
      <c r="UBC70" s="7"/>
      <c r="UBD70" s="7"/>
      <c r="UBE70" s="7"/>
      <c r="UBF70" s="7"/>
      <c r="UBG70" s="7"/>
      <c r="UBH70" s="7"/>
      <c r="UBI70" s="7"/>
      <c r="UBJ70" s="7"/>
      <c r="UBK70" s="7"/>
      <c r="UBL70" s="7"/>
      <c r="UBM70" s="7"/>
      <c r="UBN70" s="7"/>
      <c r="UBO70" s="7"/>
      <c r="UBP70" s="7"/>
      <c r="UBQ70" s="7"/>
      <c r="UBR70" s="7"/>
      <c r="UBS70" s="7"/>
      <c r="UBT70" s="7"/>
      <c r="UBU70" s="7"/>
      <c r="UBV70" s="7"/>
      <c r="UBW70" s="7"/>
      <c r="UBX70" s="7"/>
      <c r="UBY70" s="7"/>
      <c r="UBZ70" s="7"/>
      <c r="UCA70" s="7"/>
      <c r="UCB70" s="7"/>
      <c r="UCC70" s="7"/>
      <c r="UCD70" s="7"/>
      <c r="UCE70" s="7"/>
      <c r="UCF70" s="7"/>
      <c r="UCG70" s="7"/>
      <c r="UCH70" s="7"/>
      <c r="UCI70" s="7"/>
      <c r="UCJ70" s="7"/>
      <c r="UCK70" s="7"/>
      <c r="UCL70" s="7"/>
      <c r="UCM70" s="7"/>
      <c r="UCN70" s="7"/>
      <c r="UCO70" s="7"/>
      <c r="UCP70" s="7"/>
      <c r="UCQ70" s="7"/>
      <c r="UCR70" s="7"/>
      <c r="UCS70" s="7"/>
      <c r="UCT70" s="7"/>
      <c r="UCU70" s="7"/>
      <c r="UCV70" s="7"/>
      <c r="UCW70" s="7"/>
      <c r="UCX70" s="7"/>
      <c r="UCY70" s="7"/>
      <c r="UCZ70" s="7"/>
      <c r="UDA70" s="7"/>
      <c r="UDB70" s="7"/>
      <c r="UDC70" s="7"/>
      <c r="UDD70" s="7"/>
      <c r="UDE70" s="7"/>
      <c r="UDF70" s="7"/>
      <c r="UDG70" s="7"/>
      <c r="UDH70" s="7"/>
      <c r="UDI70" s="7"/>
      <c r="UDJ70" s="7"/>
      <c r="UDK70" s="7"/>
      <c r="UDL70" s="7"/>
      <c r="UDM70" s="7"/>
      <c r="UDN70" s="7"/>
      <c r="UDO70" s="7"/>
      <c r="UDP70" s="7"/>
      <c r="UDQ70" s="7"/>
      <c r="UDR70" s="7"/>
      <c r="UDS70" s="7"/>
      <c r="UDT70" s="7"/>
      <c r="UDU70" s="7"/>
      <c r="UDV70" s="7"/>
      <c r="UDW70" s="7"/>
      <c r="UDX70" s="7"/>
      <c r="UDY70" s="7"/>
      <c r="UDZ70" s="7"/>
      <c r="UEA70" s="7"/>
      <c r="UEB70" s="7"/>
      <c r="UEC70" s="7"/>
      <c r="UED70" s="7"/>
      <c r="UEE70" s="7"/>
      <c r="UEF70" s="7"/>
      <c r="UEG70" s="7"/>
      <c r="UEH70" s="7"/>
      <c r="UEI70" s="7"/>
      <c r="UEJ70" s="7"/>
      <c r="UEK70" s="7"/>
      <c r="UEL70" s="7"/>
      <c r="UEM70" s="7"/>
      <c r="UEN70" s="7"/>
      <c r="UEO70" s="7"/>
      <c r="UEP70" s="7"/>
      <c r="UEQ70" s="7"/>
      <c r="UER70" s="7"/>
      <c r="UES70" s="7"/>
      <c r="UET70" s="7"/>
      <c r="UEU70" s="7"/>
      <c r="UEV70" s="7"/>
      <c r="UEW70" s="7"/>
      <c r="UEX70" s="7"/>
      <c r="UEY70" s="7"/>
      <c r="UEZ70" s="7"/>
      <c r="UFA70" s="7"/>
      <c r="UFB70" s="7"/>
      <c r="UFC70" s="7"/>
      <c r="UFD70" s="7"/>
      <c r="UFE70" s="7"/>
      <c r="UFF70" s="7"/>
      <c r="UFG70" s="7"/>
      <c r="UFH70" s="7"/>
      <c r="UFI70" s="7"/>
      <c r="UFJ70" s="7"/>
      <c r="UFK70" s="7"/>
      <c r="UFL70" s="7"/>
      <c r="UFM70" s="7"/>
      <c r="UFN70" s="7"/>
      <c r="UFO70" s="7"/>
      <c r="UFP70" s="7"/>
      <c r="UFQ70" s="7"/>
      <c r="UFR70" s="7"/>
      <c r="UFS70" s="7"/>
      <c r="UFT70" s="7"/>
      <c r="UFU70" s="7"/>
      <c r="UFV70" s="7"/>
      <c r="UFW70" s="7"/>
      <c r="UFX70" s="7"/>
      <c r="UFY70" s="7"/>
      <c r="UFZ70" s="7"/>
      <c r="UGA70" s="7"/>
      <c r="UGB70" s="7"/>
      <c r="UGC70" s="7"/>
      <c r="UGD70" s="7"/>
      <c r="UGE70" s="7"/>
      <c r="UGF70" s="7"/>
      <c r="UGG70" s="7"/>
      <c r="UGH70" s="7"/>
      <c r="UGI70" s="7"/>
      <c r="UGJ70" s="7"/>
      <c r="UGK70" s="7"/>
      <c r="UGL70" s="7"/>
      <c r="UGM70" s="7"/>
      <c r="UGN70" s="7"/>
      <c r="UGO70" s="7"/>
      <c r="UGP70" s="7"/>
      <c r="UGQ70" s="7"/>
      <c r="UGR70" s="7"/>
      <c r="UGS70" s="7"/>
      <c r="UGT70" s="7"/>
      <c r="UGU70" s="7"/>
      <c r="UGV70" s="7"/>
      <c r="UGW70" s="7"/>
      <c r="UGX70" s="7"/>
      <c r="UGY70" s="7"/>
      <c r="UGZ70" s="7"/>
      <c r="UHA70" s="7"/>
      <c r="UHB70" s="7"/>
      <c r="UHC70" s="7"/>
      <c r="UHD70" s="7"/>
      <c r="UHE70" s="7"/>
      <c r="UHF70" s="7"/>
      <c r="UHG70" s="7"/>
      <c r="UHH70" s="7"/>
      <c r="UHI70" s="7"/>
      <c r="UHJ70" s="7"/>
      <c r="UHK70" s="7"/>
      <c r="UHL70" s="7"/>
      <c r="UHM70" s="7"/>
      <c r="UHN70" s="7"/>
      <c r="UHO70" s="7"/>
      <c r="UHP70" s="7"/>
      <c r="UHQ70" s="7"/>
      <c r="UHR70" s="7"/>
      <c r="UHS70" s="7"/>
      <c r="UHT70" s="7"/>
      <c r="UHU70" s="7"/>
      <c r="UHV70" s="7"/>
      <c r="UHW70" s="7"/>
      <c r="UHX70" s="7"/>
      <c r="UHY70" s="7"/>
      <c r="UHZ70" s="7"/>
      <c r="UIA70" s="7"/>
      <c r="UIB70" s="7"/>
      <c r="UIC70" s="7"/>
      <c r="UID70" s="7"/>
      <c r="UIE70" s="7"/>
      <c r="UIF70" s="7"/>
      <c r="UIG70" s="7"/>
      <c r="UIH70" s="7"/>
      <c r="UII70" s="7"/>
      <c r="UIJ70" s="7"/>
      <c r="UIK70" s="7"/>
      <c r="UIL70" s="7"/>
      <c r="UIM70" s="7"/>
      <c r="UIN70" s="7"/>
      <c r="UIO70" s="7"/>
      <c r="UIP70" s="7"/>
      <c r="UIQ70" s="7"/>
      <c r="UIR70" s="7"/>
      <c r="UIS70" s="7"/>
      <c r="UIT70" s="7"/>
      <c r="UIU70" s="7"/>
      <c r="UIV70" s="7"/>
      <c r="UIW70" s="7"/>
      <c r="UIX70" s="7"/>
      <c r="UIY70" s="7"/>
      <c r="UIZ70" s="7"/>
      <c r="UJA70" s="7"/>
      <c r="UJB70" s="7"/>
      <c r="UJC70" s="7"/>
      <c r="UJD70" s="7"/>
      <c r="UJE70" s="7"/>
      <c r="UJF70" s="7"/>
      <c r="UJG70" s="7"/>
      <c r="UJH70" s="7"/>
      <c r="UJI70" s="7"/>
      <c r="UJJ70" s="7"/>
      <c r="UJK70" s="7"/>
      <c r="UJL70" s="7"/>
      <c r="UJM70" s="7"/>
      <c r="UJN70" s="7"/>
      <c r="UJO70" s="7"/>
      <c r="UJP70" s="7"/>
      <c r="UJQ70" s="7"/>
      <c r="UJR70" s="7"/>
      <c r="UJS70" s="7"/>
      <c r="UJT70" s="7"/>
      <c r="UJU70" s="7"/>
      <c r="UJV70" s="7"/>
      <c r="UJW70" s="7"/>
      <c r="UJX70" s="7"/>
      <c r="UJY70" s="7"/>
      <c r="UJZ70" s="7"/>
      <c r="UKA70" s="7"/>
      <c r="UKB70" s="7"/>
      <c r="UKC70" s="7"/>
      <c r="UKD70" s="7"/>
      <c r="UKE70" s="7"/>
      <c r="UKF70" s="7"/>
      <c r="UKG70" s="7"/>
      <c r="UKH70" s="7"/>
      <c r="UKI70" s="7"/>
      <c r="UKJ70" s="7"/>
      <c r="UKK70" s="7"/>
      <c r="UKL70" s="7"/>
      <c r="UKM70" s="7"/>
      <c r="UKN70" s="7"/>
      <c r="UKO70" s="7"/>
      <c r="UKP70" s="7"/>
      <c r="UKQ70" s="7"/>
      <c r="UKR70" s="7"/>
      <c r="UKS70" s="7"/>
      <c r="UKT70" s="7"/>
      <c r="UKU70" s="7"/>
      <c r="UKV70" s="7"/>
      <c r="UKW70" s="7"/>
      <c r="UKX70" s="7"/>
      <c r="UKY70" s="7"/>
      <c r="UKZ70" s="7"/>
      <c r="ULA70" s="7"/>
      <c r="ULB70" s="7"/>
      <c r="ULC70" s="7"/>
      <c r="ULD70" s="7"/>
      <c r="ULE70" s="7"/>
      <c r="ULF70" s="7"/>
      <c r="ULG70" s="7"/>
      <c r="ULH70" s="7"/>
      <c r="ULI70" s="7"/>
      <c r="ULJ70" s="7"/>
      <c r="ULK70" s="7"/>
      <c r="ULL70" s="7"/>
      <c r="ULM70" s="7"/>
      <c r="ULN70" s="7"/>
      <c r="ULO70" s="7"/>
      <c r="ULP70" s="7"/>
      <c r="ULQ70" s="7"/>
      <c r="ULR70" s="7"/>
      <c r="ULS70" s="7"/>
      <c r="ULT70" s="7"/>
      <c r="ULU70" s="7"/>
      <c r="ULV70" s="7"/>
      <c r="ULW70" s="7"/>
      <c r="ULX70" s="7"/>
      <c r="ULY70" s="7"/>
      <c r="ULZ70" s="7"/>
      <c r="UMA70" s="7"/>
      <c r="UMB70" s="7"/>
      <c r="UMC70" s="7"/>
      <c r="UMD70" s="7"/>
      <c r="UME70" s="7"/>
      <c r="UMF70" s="7"/>
      <c r="UMG70" s="7"/>
      <c r="UMH70" s="7"/>
      <c r="UMI70" s="7"/>
      <c r="UMJ70" s="7"/>
      <c r="UMK70" s="7"/>
      <c r="UML70" s="7"/>
      <c r="UMM70" s="7"/>
      <c r="UMN70" s="7"/>
      <c r="UMO70" s="7"/>
      <c r="UMP70" s="7"/>
      <c r="UMQ70" s="7"/>
      <c r="UMR70" s="7"/>
      <c r="UMS70" s="7"/>
      <c r="UMT70" s="7"/>
      <c r="UMU70" s="7"/>
      <c r="UMV70" s="7"/>
      <c r="UMW70" s="7"/>
      <c r="UMX70" s="7"/>
      <c r="UMY70" s="7"/>
      <c r="UMZ70" s="7"/>
      <c r="UNA70" s="7"/>
      <c r="UNB70" s="7"/>
      <c r="UNC70" s="7"/>
      <c r="UND70" s="7"/>
      <c r="UNE70" s="7"/>
      <c r="UNF70" s="7"/>
      <c r="UNG70" s="7"/>
      <c r="UNH70" s="7"/>
      <c r="UNI70" s="7"/>
      <c r="UNJ70" s="7"/>
      <c r="UNK70" s="7"/>
      <c r="UNL70" s="7"/>
      <c r="UNM70" s="7"/>
      <c r="UNN70" s="7"/>
      <c r="UNO70" s="7"/>
      <c r="UNP70" s="7"/>
      <c r="UNQ70" s="7"/>
      <c r="UNR70" s="7"/>
      <c r="UNS70" s="7"/>
      <c r="UNT70" s="7"/>
      <c r="UNU70" s="7"/>
      <c r="UNV70" s="7"/>
      <c r="UNW70" s="7"/>
      <c r="UNX70" s="7"/>
      <c r="UNY70" s="7"/>
      <c r="UNZ70" s="7"/>
      <c r="UOA70" s="7"/>
      <c r="UOB70" s="7"/>
      <c r="UOC70" s="7"/>
      <c r="UOD70" s="7"/>
      <c r="UOE70" s="7"/>
      <c r="UOF70" s="7"/>
      <c r="UOG70" s="7"/>
      <c r="UOH70" s="7"/>
      <c r="UOI70" s="7"/>
      <c r="UOJ70" s="7"/>
      <c r="UOK70" s="7"/>
      <c r="UOL70" s="7"/>
      <c r="UOM70" s="7"/>
      <c r="UON70" s="7"/>
      <c r="UOO70" s="7"/>
      <c r="UOP70" s="7"/>
      <c r="UOQ70" s="7"/>
      <c r="UOR70" s="7"/>
      <c r="UOS70" s="7"/>
      <c r="UOT70" s="7"/>
      <c r="UOU70" s="7"/>
      <c r="UOV70" s="7"/>
      <c r="UOW70" s="7"/>
      <c r="UOX70" s="7"/>
      <c r="UOY70" s="7"/>
      <c r="UOZ70" s="7"/>
      <c r="UPA70" s="7"/>
      <c r="UPB70" s="7"/>
      <c r="UPC70" s="7"/>
      <c r="UPD70" s="7"/>
      <c r="UPE70" s="7"/>
      <c r="UPF70" s="7"/>
      <c r="UPG70" s="7"/>
      <c r="UPH70" s="7"/>
      <c r="UPI70" s="7"/>
      <c r="UPJ70" s="7"/>
      <c r="UPK70" s="7"/>
      <c r="UPL70" s="7"/>
      <c r="UPM70" s="7"/>
      <c r="UPN70" s="7"/>
      <c r="UPO70" s="7"/>
      <c r="UPP70" s="7"/>
      <c r="UPQ70" s="7"/>
      <c r="UPR70" s="7"/>
      <c r="UPS70" s="7"/>
      <c r="UPT70" s="7"/>
      <c r="UPU70" s="7"/>
      <c r="UPV70" s="7"/>
      <c r="UPW70" s="7"/>
      <c r="UPX70" s="7"/>
      <c r="UPY70" s="7"/>
      <c r="UPZ70" s="7"/>
      <c r="UQA70" s="7"/>
      <c r="UQB70" s="7"/>
      <c r="UQC70" s="7"/>
      <c r="UQD70" s="7"/>
      <c r="UQE70" s="7"/>
      <c r="UQF70" s="7"/>
      <c r="UQG70" s="7"/>
      <c r="UQH70" s="7"/>
      <c r="UQI70" s="7"/>
      <c r="UQJ70" s="7"/>
      <c r="UQK70" s="7"/>
      <c r="UQL70" s="7"/>
      <c r="UQM70" s="7"/>
      <c r="UQN70" s="7"/>
      <c r="UQO70" s="7"/>
      <c r="UQP70" s="7"/>
      <c r="UQQ70" s="7"/>
      <c r="UQR70" s="7"/>
      <c r="UQS70" s="7"/>
      <c r="UQT70" s="7"/>
      <c r="UQU70" s="7"/>
      <c r="UQV70" s="7"/>
      <c r="UQW70" s="7"/>
      <c r="UQX70" s="7"/>
      <c r="UQY70" s="7"/>
      <c r="UQZ70" s="7"/>
      <c r="URA70" s="7"/>
      <c r="URB70" s="7"/>
      <c r="URC70" s="7"/>
      <c r="URD70" s="7"/>
      <c r="URE70" s="7"/>
      <c r="URF70" s="7"/>
      <c r="URG70" s="7"/>
      <c r="URH70" s="7"/>
      <c r="URI70" s="7"/>
      <c r="URJ70" s="7"/>
      <c r="URK70" s="7"/>
      <c r="URL70" s="7"/>
      <c r="URM70" s="7"/>
      <c r="URN70" s="7"/>
      <c r="URO70" s="7"/>
      <c r="URP70" s="7"/>
      <c r="URQ70" s="7"/>
      <c r="URR70" s="7"/>
      <c r="URS70" s="7"/>
      <c r="URT70" s="7"/>
      <c r="URU70" s="7"/>
      <c r="URV70" s="7"/>
      <c r="URW70" s="7"/>
      <c r="URX70" s="7"/>
      <c r="URY70" s="7"/>
      <c r="URZ70" s="7"/>
      <c r="USA70" s="7"/>
      <c r="USB70" s="7"/>
      <c r="USC70" s="7"/>
      <c r="USD70" s="7"/>
      <c r="USE70" s="7"/>
      <c r="USF70" s="7"/>
      <c r="USG70" s="7"/>
      <c r="USH70" s="7"/>
      <c r="USI70" s="7"/>
      <c r="USJ70" s="7"/>
      <c r="USK70" s="7"/>
      <c r="USL70" s="7"/>
      <c r="USM70" s="7"/>
      <c r="USN70" s="7"/>
      <c r="USO70" s="7"/>
      <c r="USP70" s="7"/>
      <c r="USQ70" s="7"/>
      <c r="USR70" s="7"/>
      <c r="USS70" s="7"/>
      <c r="UST70" s="7"/>
      <c r="USU70" s="7"/>
      <c r="USV70" s="7"/>
      <c r="USW70" s="7"/>
      <c r="USX70" s="7"/>
      <c r="USY70" s="7"/>
      <c r="USZ70" s="7"/>
      <c r="UTA70" s="7"/>
      <c r="UTB70" s="7"/>
      <c r="UTC70" s="7"/>
      <c r="UTD70" s="7"/>
      <c r="UTE70" s="7"/>
      <c r="UTF70" s="7"/>
      <c r="UTG70" s="7"/>
      <c r="UTH70" s="7"/>
      <c r="UTI70" s="7"/>
      <c r="UTJ70" s="7"/>
      <c r="UTK70" s="7"/>
      <c r="UTL70" s="7"/>
      <c r="UTM70" s="7"/>
      <c r="UTN70" s="7"/>
      <c r="UTO70" s="7"/>
      <c r="UTP70" s="7"/>
      <c r="UTQ70" s="7"/>
      <c r="UTR70" s="7"/>
      <c r="UTS70" s="7"/>
      <c r="UTT70" s="7"/>
      <c r="UTU70" s="7"/>
      <c r="UTV70" s="7"/>
      <c r="UTW70" s="7"/>
      <c r="UTX70" s="7"/>
      <c r="UTY70" s="7"/>
      <c r="UTZ70" s="7"/>
      <c r="UUA70" s="7"/>
      <c r="UUB70" s="7"/>
      <c r="UUC70" s="7"/>
      <c r="UUD70" s="7"/>
      <c r="UUE70" s="7"/>
      <c r="UUF70" s="7"/>
      <c r="UUG70" s="7"/>
      <c r="UUH70" s="7"/>
      <c r="UUI70" s="7"/>
      <c r="UUJ70" s="7"/>
      <c r="UUK70" s="7"/>
      <c r="UUL70" s="7"/>
      <c r="UUM70" s="7"/>
      <c r="UUN70" s="7"/>
      <c r="UUO70" s="7"/>
      <c r="UUP70" s="7"/>
      <c r="UUQ70" s="7"/>
      <c r="UUR70" s="7"/>
      <c r="UUS70" s="7"/>
      <c r="UUT70" s="7"/>
      <c r="UUU70" s="7"/>
      <c r="UUV70" s="7"/>
      <c r="UUW70" s="7"/>
      <c r="UUX70" s="7"/>
      <c r="UUY70" s="7"/>
      <c r="UUZ70" s="7"/>
      <c r="UVA70" s="7"/>
      <c r="UVB70" s="7"/>
      <c r="UVC70" s="7"/>
      <c r="UVD70" s="7"/>
      <c r="UVE70" s="7"/>
      <c r="UVF70" s="7"/>
      <c r="UVG70" s="7"/>
      <c r="UVH70" s="7"/>
      <c r="UVI70" s="7"/>
      <c r="UVJ70" s="7"/>
      <c r="UVK70" s="7"/>
      <c r="UVL70" s="7"/>
      <c r="UVM70" s="7"/>
      <c r="UVN70" s="7"/>
      <c r="UVO70" s="7"/>
      <c r="UVP70" s="7"/>
      <c r="UVQ70" s="7"/>
      <c r="UVR70" s="7"/>
      <c r="UVS70" s="7"/>
      <c r="UVT70" s="7"/>
      <c r="UVU70" s="7"/>
      <c r="UVV70" s="7"/>
      <c r="UVW70" s="7"/>
      <c r="UVX70" s="7"/>
      <c r="UVY70" s="7"/>
      <c r="UVZ70" s="7"/>
      <c r="UWA70" s="7"/>
      <c r="UWB70" s="7"/>
      <c r="UWC70" s="7"/>
      <c r="UWD70" s="7"/>
      <c r="UWE70" s="7"/>
      <c r="UWF70" s="7"/>
      <c r="UWG70" s="7"/>
      <c r="UWH70" s="7"/>
      <c r="UWI70" s="7"/>
      <c r="UWJ70" s="7"/>
      <c r="UWK70" s="7"/>
      <c r="UWL70" s="7"/>
      <c r="UWM70" s="7"/>
      <c r="UWN70" s="7"/>
      <c r="UWO70" s="7"/>
      <c r="UWP70" s="7"/>
      <c r="UWQ70" s="7"/>
      <c r="UWR70" s="7"/>
      <c r="UWS70" s="7"/>
      <c r="UWT70" s="7"/>
      <c r="UWU70" s="7"/>
      <c r="UWV70" s="7"/>
      <c r="UWW70" s="7"/>
      <c r="UWX70" s="7"/>
      <c r="UWY70" s="7"/>
      <c r="UWZ70" s="7"/>
      <c r="UXA70" s="7"/>
      <c r="UXB70" s="7"/>
      <c r="UXC70" s="7"/>
      <c r="UXD70" s="7"/>
      <c r="UXE70" s="7"/>
      <c r="UXF70" s="7"/>
      <c r="UXG70" s="7"/>
      <c r="UXH70" s="7"/>
      <c r="UXI70" s="7"/>
      <c r="UXJ70" s="7"/>
      <c r="UXK70" s="7"/>
      <c r="UXL70" s="7"/>
      <c r="UXM70" s="7"/>
      <c r="UXN70" s="7"/>
      <c r="UXO70" s="7"/>
      <c r="UXP70" s="7"/>
      <c r="UXQ70" s="7"/>
      <c r="UXR70" s="7"/>
      <c r="UXS70" s="7"/>
      <c r="UXT70" s="7"/>
      <c r="UXU70" s="7"/>
      <c r="UXV70" s="7"/>
      <c r="UXW70" s="7"/>
      <c r="UXX70" s="7"/>
      <c r="UXY70" s="7"/>
      <c r="UXZ70" s="7"/>
      <c r="UYA70" s="7"/>
      <c r="UYB70" s="7"/>
      <c r="UYC70" s="7"/>
      <c r="UYD70" s="7"/>
      <c r="UYE70" s="7"/>
      <c r="UYF70" s="7"/>
      <c r="UYG70" s="7"/>
      <c r="UYH70" s="7"/>
      <c r="UYI70" s="7"/>
      <c r="UYJ70" s="7"/>
      <c r="UYK70" s="7"/>
      <c r="UYL70" s="7"/>
      <c r="UYM70" s="7"/>
      <c r="UYN70" s="7"/>
      <c r="UYO70" s="7"/>
      <c r="UYP70" s="7"/>
      <c r="UYQ70" s="7"/>
      <c r="UYR70" s="7"/>
      <c r="UYS70" s="7"/>
      <c r="UYT70" s="7"/>
      <c r="UYU70" s="7"/>
      <c r="UYV70" s="7"/>
      <c r="UYW70" s="7"/>
      <c r="UYX70" s="7"/>
      <c r="UYY70" s="7"/>
      <c r="UYZ70" s="7"/>
      <c r="UZA70" s="7"/>
      <c r="UZB70" s="7"/>
      <c r="UZC70" s="7"/>
      <c r="UZD70" s="7"/>
      <c r="UZE70" s="7"/>
      <c r="UZF70" s="7"/>
      <c r="UZG70" s="7"/>
      <c r="UZH70" s="7"/>
      <c r="UZI70" s="7"/>
      <c r="UZJ70" s="7"/>
      <c r="UZK70" s="7"/>
      <c r="UZL70" s="7"/>
      <c r="UZM70" s="7"/>
      <c r="UZN70" s="7"/>
      <c r="UZO70" s="7"/>
      <c r="UZP70" s="7"/>
      <c r="UZQ70" s="7"/>
      <c r="UZR70" s="7"/>
      <c r="UZS70" s="7"/>
      <c r="UZT70" s="7"/>
      <c r="UZU70" s="7"/>
      <c r="UZV70" s="7"/>
      <c r="UZW70" s="7"/>
      <c r="UZX70" s="7"/>
      <c r="UZY70" s="7"/>
      <c r="UZZ70" s="7"/>
      <c r="VAA70" s="7"/>
      <c r="VAB70" s="7"/>
      <c r="VAC70" s="7"/>
      <c r="VAD70" s="7"/>
      <c r="VAE70" s="7"/>
      <c r="VAF70" s="7"/>
      <c r="VAG70" s="7"/>
      <c r="VAH70" s="7"/>
      <c r="VAI70" s="7"/>
      <c r="VAJ70" s="7"/>
      <c r="VAK70" s="7"/>
      <c r="VAL70" s="7"/>
      <c r="VAM70" s="7"/>
      <c r="VAN70" s="7"/>
      <c r="VAO70" s="7"/>
      <c r="VAP70" s="7"/>
      <c r="VAQ70" s="7"/>
      <c r="VAR70" s="7"/>
      <c r="VAS70" s="7"/>
      <c r="VAT70" s="7"/>
      <c r="VAU70" s="7"/>
      <c r="VAV70" s="7"/>
      <c r="VAW70" s="7"/>
      <c r="VAX70" s="7"/>
      <c r="VAY70" s="7"/>
      <c r="VAZ70" s="7"/>
      <c r="VBA70" s="7"/>
      <c r="VBB70" s="7"/>
      <c r="VBC70" s="7"/>
      <c r="VBD70" s="7"/>
      <c r="VBE70" s="7"/>
      <c r="VBF70" s="7"/>
      <c r="VBG70" s="7"/>
      <c r="VBH70" s="7"/>
      <c r="VBI70" s="7"/>
      <c r="VBJ70" s="7"/>
      <c r="VBK70" s="7"/>
      <c r="VBL70" s="7"/>
      <c r="VBM70" s="7"/>
      <c r="VBN70" s="7"/>
      <c r="VBO70" s="7"/>
      <c r="VBP70" s="7"/>
      <c r="VBQ70" s="7"/>
      <c r="VBR70" s="7"/>
      <c r="VBS70" s="7"/>
      <c r="VBT70" s="7"/>
      <c r="VBU70" s="7"/>
      <c r="VBV70" s="7"/>
      <c r="VBW70" s="7"/>
      <c r="VBX70" s="7"/>
      <c r="VBY70" s="7"/>
      <c r="VBZ70" s="7"/>
      <c r="VCA70" s="7"/>
      <c r="VCB70" s="7"/>
      <c r="VCC70" s="7"/>
      <c r="VCD70" s="7"/>
      <c r="VCE70" s="7"/>
      <c r="VCF70" s="7"/>
      <c r="VCG70" s="7"/>
      <c r="VCH70" s="7"/>
      <c r="VCI70" s="7"/>
      <c r="VCJ70" s="7"/>
      <c r="VCK70" s="7"/>
      <c r="VCL70" s="7"/>
      <c r="VCM70" s="7"/>
      <c r="VCN70" s="7"/>
      <c r="VCO70" s="7"/>
      <c r="VCP70" s="7"/>
      <c r="VCQ70" s="7"/>
      <c r="VCR70" s="7"/>
      <c r="VCS70" s="7"/>
      <c r="VCT70" s="7"/>
      <c r="VCU70" s="7"/>
      <c r="VCV70" s="7"/>
      <c r="VCW70" s="7"/>
      <c r="VCX70" s="7"/>
      <c r="VCY70" s="7"/>
      <c r="VCZ70" s="7"/>
      <c r="VDA70" s="7"/>
      <c r="VDB70" s="7"/>
      <c r="VDC70" s="7"/>
      <c r="VDD70" s="7"/>
      <c r="VDE70" s="7"/>
      <c r="VDF70" s="7"/>
      <c r="VDG70" s="7"/>
      <c r="VDH70" s="7"/>
      <c r="VDI70" s="7"/>
      <c r="VDJ70" s="7"/>
      <c r="VDK70" s="7"/>
      <c r="VDL70" s="7"/>
      <c r="VDM70" s="7"/>
      <c r="VDN70" s="7"/>
      <c r="VDO70" s="7"/>
      <c r="VDP70" s="7"/>
      <c r="VDQ70" s="7"/>
      <c r="VDR70" s="7"/>
      <c r="VDS70" s="7"/>
      <c r="VDT70" s="7"/>
      <c r="VDU70" s="7"/>
      <c r="VDV70" s="7"/>
      <c r="VDW70" s="7"/>
      <c r="VDX70" s="7"/>
      <c r="VDY70" s="7"/>
      <c r="VDZ70" s="7"/>
      <c r="VEA70" s="7"/>
      <c r="VEB70" s="7"/>
      <c r="VEC70" s="7"/>
      <c r="VED70" s="7"/>
      <c r="VEE70" s="7"/>
      <c r="VEF70" s="7"/>
      <c r="VEG70" s="7"/>
      <c r="VEH70" s="7"/>
      <c r="VEI70" s="7"/>
      <c r="VEJ70" s="7"/>
      <c r="VEK70" s="7"/>
      <c r="VEL70" s="7"/>
      <c r="VEM70" s="7"/>
      <c r="VEN70" s="7"/>
      <c r="VEO70" s="7"/>
      <c r="VEP70" s="7"/>
      <c r="VEQ70" s="7"/>
      <c r="VER70" s="7"/>
      <c r="VES70" s="7"/>
      <c r="VET70" s="7"/>
      <c r="VEU70" s="7"/>
      <c r="VEV70" s="7"/>
      <c r="VEW70" s="7"/>
      <c r="VEX70" s="7"/>
      <c r="VEY70" s="7"/>
      <c r="VEZ70" s="7"/>
      <c r="VFA70" s="7"/>
      <c r="VFB70" s="7"/>
      <c r="VFC70" s="7"/>
      <c r="VFD70" s="7"/>
      <c r="VFE70" s="7"/>
      <c r="VFF70" s="7"/>
      <c r="VFG70" s="7"/>
      <c r="VFH70" s="7"/>
      <c r="VFI70" s="7"/>
      <c r="VFJ70" s="7"/>
      <c r="VFK70" s="7"/>
      <c r="VFL70" s="7"/>
      <c r="VFM70" s="7"/>
      <c r="VFN70" s="7"/>
      <c r="VFO70" s="7"/>
      <c r="VFP70" s="7"/>
      <c r="VFQ70" s="7"/>
      <c r="VFR70" s="7"/>
      <c r="VFS70" s="7"/>
      <c r="VFT70" s="7"/>
      <c r="VFU70" s="7"/>
      <c r="VFV70" s="7"/>
      <c r="VFW70" s="7"/>
      <c r="VFX70" s="7"/>
      <c r="VFY70" s="7"/>
      <c r="VFZ70" s="7"/>
      <c r="VGA70" s="7"/>
      <c r="VGB70" s="7"/>
      <c r="VGC70" s="7"/>
      <c r="VGD70" s="7"/>
      <c r="VGE70" s="7"/>
      <c r="VGF70" s="7"/>
      <c r="VGG70" s="7"/>
      <c r="VGH70" s="7"/>
      <c r="VGI70" s="7"/>
      <c r="VGJ70" s="7"/>
      <c r="VGK70" s="7"/>
      <c r="VGL70" s="7"/>
      <c r="VGM70" s="7"/>
      <c r="VGN70" s="7"/>
      <c r="VGO70" s="7"/>
      <c r="VGP70" s="7"/>
      <c r="VGQ70" s="7"/>
      <c r="VGR70" s="7"/>
      <c r="VGS70" s="7"/>
      <c r="VGT70" s="7"/>
      <c r="VGU70" s="7"/>
      <c r="VGV70" s="7"/>
      <c r="VGW70" s="7"/>
      <c r="VGX70" s="7"/>
      <c r="VGY70" s="7"/>
      <c r="VGZ70" s="7"/>
      <c r="VHA70" s="7"/>
      <c r="VHB70" s="7"/>
      <c r="VHC70" s="7"/>
      <c r="VHD70" s="7"/>
      <c r="VHE70" s="7"/>
      <c r="VHF70" s="7"/>
      <c r="VHG70" s="7"/>
      <c r="VHH70" s="7"/>
      <c r="VHI70" s="7"/>
      <c r="VHJ70" s="7"/>
      <c r="VHK70" s="7"/>
      <c r="VHL70" s="7"/>
      <c r="VHM70" s="7"/>
      <c r="VHN70" s="7"/>
      <c r="VHO70" s="7"/>
      <c r="VHP70" s="7"/>
      <c r="VHQ70" s="7"/>
      <c r="VHR70" s="7"/>
      <c r="VHS70" s="7"/>
      <c r="VHT70" s="7"/>
      <c r="VHU70" s="7"/>
      <c r="VHV70" s="7"/>
      <c r="VHW70" s="7"/>
      <c r="VHX70" s="7"/>
      <c r="VHY70" s="7"/>
      <c r="VHZ70" s="7"/>
      <c r="VIA70" s="7"/>
      <c r="VIB70" s="7"/>
      <c r="VIC70" s="7"/>
      <c r="VID70" s="7"/>
      <c r="VIE70" s="7"/>
      <c r="VIF70" s="7"/>
      <c r="VIG70" s="7"/>
      <c r="VIH70" s="7"/>
      <c r="VII70" s="7"/>
      <c r="VIJ70" s="7"/>
      <c r="VIK70" s="7"/>
      <c r="VIL70" s="7"/>
      <c r="VIM70" s="7"/>
      <c r="VIN70" s="7"/>
      <c r="VIO70" s="7"/>
      <c r="VIP70" s="7"/>
      <c r="VIQ70" s="7"/>
      <c r="VIR70" s="7"/>
      <c r="VIS70" s="7"/>
      <c r="VIT70" s="7"/>
      <c r="VIU70" s="7"/>
      <c r="VIV70" s="7"/>
      <c r="VIW70" s="7"/>
      <c r="VIX70" s="7"/>
      <c r="VIY70" s="7"/>
      <c r="VIZ70" s="7"/>
      <c r="VJA70" s="7"/>
      <c r="VJB70" s="7"/>
      <c r="VJC70" s="7"/>
      <c r="VJD70" s="7"/>
      <c r="VJE70" s="7"/>
      <c r="VJF70" s="7"/>
      <c r="VJG70" s="7"/>
      <c r="VJH70" s="7"/>
      <c r="VJI70" s="7"/>
      <c r="VJJ70" s="7"/>
      <c r="VJK70" s="7"/>
      <c r="VJL70" s="7"/>
      <c r="VJM70" s="7"/>
      <c r="VJN70" s="7"/>
      <c r="VJO70" s="7"/>
      <c r="VJP70" s="7"/>
      <c r="VJQ70" s="7"/>
      <c r="VJR70" s="7"/>
      <c r="VJS70" s="7"/>
      <c r="VJT70" s="7"/>
      <c r="VJU70" s="7"/>
      <c r="VJV70" s="7"/>
      <c r="VJW70" s="7"/>
      <c r="VJX70" s="7"/>
      <c r="VJY70" s="7"/>
      <c r="VJZ70" s="7"/>
      <c r="VKA70" s="7"/>
      <c r="VKB70" s="7"/>
      <c r="VKC70" s="7"/>
      <c r="VKD70" s="7"/>
      <c r="VKE70" s="7"/>
      <c r="VKF70" s="7"/>
      <c r="VKG70" s="7"/>
      <c r="VKH70" s="7"/>
      <c r="VKI70" s="7"/>
      <c r="VKJ70" s="7"/>
      <c r="VKK70" s="7"/>
      <c r="VKL70" s="7"/>
      <c r="VKM70" s="7"/>
      <c r="VKN70" s="7"/>
      <c r="VKO70" s="7"/>
      <c r="VKP70" s="7"/>
      <c r="VKQ70" s="7"/>
      <c r="VKR70" s="7"/>
      <c r="VKS70" s="7"/>
      <c r="VKT70" s="7"/>
      <c r="VKU70" s="7"/>
      <c r="VKV70" s="7"/>
      <c r="VKW70" s="7"/>
      <c r="VKX70" s="7"/>
      <c r="VKY70" s="7"/>
      <c r="VKZ70" s="7"/>
      <c r="VLA70" s="7"/>
      <c r="VLB70" s="7"/>
      <c r="VLC70" s="7"/>
      <c r="VLD70" s="7"/>
      <c r="VLE70" s="7"/>
      <c r="VLF70" s="7"/>
      <c r="VLG70" s="7"/>
      <c r="VLH70" s="7"/>
      <c r="VLI70" s="7"/>
      <c r="VLJ70" s="7"/>
      <c r="VLK70" s="7"/>
      <c r="VLL70" s="7"/>
      <c r="VLM70" s="7"/>
      <c r="VLN70" s="7"/>
      <c r="VLO70" s="7"/>
      <c r="VLP70" s="7"/>
      <c r="VLQ70" s="7"/>
      <c r="VLR70" s="7"/>
      <c r="VLS70" s="7"/>
      <c r="VLT70" s="7"/>
      <c r="VLU70" s="7"/>
      <c r="VLV70" s="7"/>
      <c r="VLW70" s="7"/>
      <c r="VLX70" s="7"/>
      <c r="VLY70" s="7"/>
      <c r="VLZ70" s="7"/>
      <c r="VMA70" s="7"/>
      <c r="VMB70" s="7"/>
      <c r="VMC70" s="7"/>
      <c r="VMD70" s="7"/>
      <c r="VME70" s="7"/>
      <c r="VMF70" s="7"/>
      <c r="VMG70" s="7"/>
      <c r="VMH70" s="7"/>
      <c r="VMI70" s="7"/>
      <c r="VMJ70" s="7"/>
      <c r="VMK70" s="7"/>
      <c r="VML70" s="7"/>
      <c r="VMM70" s="7"/>
      <c r="VMN70" s="7"/>
      <c r="VMO70" s="7"/>
      <c r="VMP70" s="7"/>
      <c r="VMQ70" s="7"/>
      <c r="VMR70" s="7"/>
      <c r="VMS70" s="7"/>
      <c r="VMT70" s="7"/>
      <c r="VMU70" s="7"/>
      <c r="VMV70" s="7"/>
      <c r="VMW70" s="7"/>
      <c r="VMX70" s="7"/>
      <c r="VMY70" s="7"/>
      <c r="VMZ70" s="7"/>
      <c r="VNA70" s="7"/>
      <c r="VNB70" s="7"/>
      <c r="VNC70" s="7"/>
      <c r="VND70" s="7"/>
      <c r="VNE70" s="7"/>
      <c r="VNF70" s="7"/>
      <c r="VNG70" s="7"/>
      <c r="VNH70" s="7"/>
      <c r="VNI70" s="7"/>
      <c r="VNJ70" s="7"/>
      <c r="VNK70" s="7"/>
      <c r="VNL70" s="7"/>
      <c r="VNM70" s="7"/>
      <c r="VNN70" s="7"/>
      <c r="VNO70" s="7"/>
      <c r="VNP70" s="7"/>
      <c r="VNQ70" s="7"/>
      <c r="VNR70" s="7"/>
      <c r="VNS70" s="7"/>
      <c r="VNT70" s="7"/>
      <c r="VNU70" s="7"/>
      <c r="VNV70" s="7"/>
      <c r="VNW70" s="7"/>
      <c r="VNX70" s="7"/>
      <c r="VNY70" s="7"/>
      <c r="VNZ70" s="7"/>
      <c r="VOA70" s="7"/>
      <c r="VOB70" s="7"/>
      <c r="VOC70" s="7"/>
      <c r="VOD70" s="7"/>
      <c r="VOE70" s="7"/>
      <c r="VOF70" s="7"/>
      <c r="VOG70" s="7"/>
      <c r="VOH70" s="7"/>
      <c r="VOI70" s="7"/>
      <c r="VOJ70" s="7"/>
      <c r="VOK70" s="7"/>
      <c r="VOL70" s="7"/>
      <c r="VOM70" s="7"/>
      <c r="VON70" s="7"/>
      <c r="VOO70" s="7"/>
      <c r="VOP70" s="7"/>
      <c r="VOQ70" s="7"/>
      <c r="VOR70" s="7"/>
      <c r="VOS70" s="7"/>
      <c r="VOT70" s="7"/>
      <c r="VOU70" s="7"/>
      <c r="VOV70" s="7"/>
      <c r="VOW70" s="7"/>
      <c r="VOX70" s="7"/>
      <c r="VOY70" s="7"/>
      <c r="VOZ70" s="7"/>
      <c r="VPA70" s="7"/>
      <c r="VPB70" s="7"/>
      <c r="VPC70" s="7"/>
      <c r="VPD70" s="7"/>
      <c r="VPE70" s="7"/>
      <c r="VPF70" s="7"/>
      <c r="VPG70" s="7"/>
      <c r="VPH70" s="7"/>
      <c r="VPI70" s="7"/>
      <c r="VPJ70" s="7"/>
      <c r="VPK70" s="7"/>
      <c r="VPL70" s="7"/>
      <c r="VPM70" s="7"/>
      <c r="VPN70" s="7"/>
      <c r="VPO70" s="7"/>
      <c r="VPP70" s="7"/>
      <c r="VPQ70" s="7"/>
      <c r="VPR70" s="7"/>
      <c r="VPS70" s="7"/>
      <c r="VPT70" s="7"/>
      <c r="VPU70" s="7"/>
      <c r="VPV70" s="7"/>
      <c r="VPW70" s="7"/>
      <c r="VPX70" s="7"/>
      <c r="VPY70" s="7"/>
      <c r="VPZ70" s="7"/>
      <c r="VQA70" s="7"/>
      <c r="VQB70" s="7"/>
      <c r="VQC70" s="7"/>
      <c r="VQD70" s="7"/>
      <c r="VQE70" s="7"/>
      <c r="VQF70" s="7"/>
      <c r="VQG70" s="7"/>
      <c r="VQH70" s="7"/>
      <c r="VQI70" s="7"/>
      <c r="VQJ70" s="7"/>
      <c r="VQK70" s="7"/>
      <c r="VQL70" s="7"/>
      <c r="VQM70" s="7"/>
      <c r="VQN70" s="7"/>
      <c r="VQO70" s="7"/>
      <c r="VQP70" s="7"/>
      <c r="VQQ70" s="7"/>
      <c r="VQR70" s="7"/>
      <c r="VQS70" s="7"/>
      <c r="VQT70" s="7"/>
      <c r="VQU70" s="7"/>
      <c r="VQV70" s="7"/>
      <c r="VQW70" s="7"/>
      <c r="VQX70" s="7"/>
      <c r="VQY70" s="7"/>
      <c r="VQZ70" s="7"/>
      <c r="VRA70" s="7"/>
      <c r="VRB70" s="7"/>
      <c r="VRC70" s="7"/>
      <c r="VRD70" s="7"/>
      <c r="VRE70" s="7"/>
      <c r="VRF70" s="7"/>
      <c r="VRG70" s="7"/>
      <c r="VRH70" s="7"/>
      <c r="VRI70" s="7"/>
      <c r="VRJ70" s="7"/>
      <c r="VRK70" s="7"/>
      <c r="VRL70" s="7"/>
      <c r="VRM70" s="7"/>
      <c r="VRN70" s="7"/>
      <c r="VRO70" s="7"/>
      <c r="VRP70" s="7"/>
      <c r="VRQ70" s="7"/>
      <c r="VRR70" s="7"/>
      <c r="VRS70" s="7"/>
      <c r="VRT70" s="7"/>
      <c r="VRU70" s="7"/>
      <c r="VRV70" s="7"/>
      <c r="VRW70" s="7"/>
      <c r="VRX70" s="7"/>
      <c r="VRY70" s="7"/>
      <c r="VRZ70" s="7"/>
      <c r="VSA70" s="7"/>
      <c r="VSB70" s="7"/>
      <c r="VSC70" s="7"/>
      <c r="VSD70" s="7"/>
      <c r="VSE70" s="7"/>
      <c r="VSF70" s="7"/>
      <c r="VSG70" s="7"/>
      <c r="VSH70" s="7"/>
      <c r="VSI70" s="7"/>
      <c r="VSJ70" s="7"/>
      <c r="VSK70" s="7"/>
      <c r="VSL70" s="7"/>
      <c r="VSM70" s="7"/>
      <c r="VSN70" s="7"/>
      <c r="VSO70" s="7"/>
      <c r="VSP70" s="7"/>
      <c r="VSQ70" s="7"/>
      <c r="VSR70" s="7"/>
      <c r="VSS70" s="7"/>
      <c r="VST70" s="7"/>
      <c r="VSU70" s="7"/>
      <c r="VSV70" s="7"/>
      <c r="VSW70" s="7"/>
      <c r="VSX70" s="7"/>
      <c r="VSY70" s="7"/>
      <c r="VSZ70" s="7"/>
      <c r="VTA70" s="7"/>
      <c r="VTB70" s="7"/>
      <c r="VTC70" s="7"/>
      <c r="VTD70" s="7"/>
      <c r="VTE70" s="7"/>
      <c r="VTF70" s="7"/>
      <c r="VTG70" s="7"/>
      <c r="VTH70" s="7"/>
      <c r="VTI70" s="7"/>
      <c r="VTJ70" s="7"/>
      <c r="VTK70" s="7"/>
      <c r="VTL70" s="7"/>
      <c r="VTM70" s="7"/>
      <c r="VTN70" s="7"/>
      <c r="VTO70" s="7"/>
      <c r="VTP70" s="7"/>
      <c r="VTQ70" s="7"/>
      <c r="VTR70" s="7"/>
      <c r="VTS70" s="7"/>
      <c r="VTT70" s="7"/>
      <c r="VTU70" s="7"/>
      <c r="VTV70" s="7"/>
      <c r="VTW70" s="7"/>
      <c r="VTX70" s="7"/>
      <c r="VTY70" s="7"/>
      <c r="VTZ70" s="7"/>
      <c r="VUA70" s="7"/>
      <c r="VUB70" s="7"/>
      <c r="VUC70" s="7"/>
      <c r="VUD70" s="7"/>
      <c r="VUE70" s="7"/>
      <c r="VUF70" s="7"/>
      <c r="VUG70" s="7"/>
      <c r="VUH70" s="7"/>
      <c r="VUI70" s="7"/>
      <c r="VUJ70" s="7"/>
      <c r="VUK70" s="7"/>
      <c r="VUL70" s="7"/>
      <c r="VUM70" s="7"/>
      <c r="VUN70" s="7"/>
      <c r="VUO70" s="7"/>
      <c r="VUP70" s="7"/>
      <c r="VUQ70" s="7"/>
      <c r="VUR70" s="7"/>
      <c r="VUS70" s="7"/>
      <c r="VUT70" s="7"/>
      <c r="VUU70" s="7"/>
      <c r="VUV70" s="7"/>
      <c r="VUW70" s="7"/>
      <c r="VUX70" s="7"/>
      <c r="VUY70" s="7"/>
      <c r="VUZ70" s="7"/>
      <c r="VVA70" s="7"/>
      <c r="VVB70" s="7"/>
      <c r="VVC70" s="7"/>
      <c r="VVD70" s="7"/>
      <c r="VVE70" s="7"/>
      <c r="VVF70" s="7"/>
      <c r="VVG70" s="7"/>
      <c r="VVH70" s="7"/>
      <c r="VVI70" s="7"/>
      <c r="VVJ70" s="7"/>
      <c r="VVK70" s="7"/>
      <c r="VVL70" s="7"/>
      <c r="VVM70" s="7"/>
      <c r="VVN70" s="7"/>
      <c r="VVO70" s="7"/>
      <c r="VVP70" s="7"/>
      <c r="VVQ70" s="7"/>
      <c r="VVR70" s="7"/>
      <c r="VVS70" s="7"/>
      <c r="VVT70" s="7"/>
      <c r="VVU70" s="7"/>
      <c r="VVV70" s="7"/>
      <c r="VVW70" s="7"/>
      <c r="VVX70" s="7"/>
      <c r="VVY70" s="7"/>
      <c r="VVZ70" s="7"/>
      <c r="VWA70" s="7"/>
      <c r="VWB70" s="7"/>
      <c r="VWC70" s="7"/>
      <c r="VWD70" s="7"/>
      <c r="VWE70" s="7"/>
      <c r="VWF70" s="7"/>
      <c r="VWG70" s="7"/>
      <c r="VWH70" s="7"/>
      <c r="VWI70" s="7"/>
      <c r="VWJ70" s="7"/>
      <c r="VWK70" s="7"/>
      <c r="VWL70" s="7"/>
      <c r="VWM70" s="7"/>
      <c r="VWN70" s="7"/>
      <c r="VWO70" s="7"/>
      <c r="VWP70" s="7"/>
      <c r="VWQ70" s="7"/>
      <c r="VWR70" s="7"/>
      <c r="VWS70" s="7"/>
      <c r="VWT70" s="7"/>
      <c r="VWU70" s="7"/>
      <c r="VWV70" s="7"/>
      <c r="VWW70" s="7"/>
      <c r="VWX70" s="7"/>
      <c r="VWY70" s="7"/>
      <c r="VWZ70" s="7"/>
      <c r="VXA70" s="7"/>
      <c r="VXB70" s="7"/>
      <c r="VXC70" s="7"/>
      <c r="VXD70" s="7"/>
      <c r="VXE70" s="7"/>
      <c r="VXF70" s="7"/>
      <c r="VXG70" s="7"/>
      <c r="VXH70" s="7"/>
      <c r="VXI70" s="7"/>
      <c r="VXJ70" s="7"/>
      <c r="VXK70" s="7"/>
      <c r="VXL70" s="7"/>
      <c r="VXM70" s="7"/>
      <c r="VXN70" s="7"/>
      <c r="VXO70" s="7"/>
      <c r="VXP70" s="7"/>
      <c r="VXQ70" s="7"/>
      <c r="VXR70" s="7"/>
      <c r="VXS70" s="7"/>
      <c r="VXT70" s="7"/>
      <c r="VXU70" s="7"/>
      <c r="VXV70" s="7"/>
      <c r="VXW70" s="7"/>
      <c r="VXX70" s="7"/>
      <c r="VXY70" s="7"/>
      <c r="VXZ70" s="7"/>
      <c r="VYA70" s="7"/>
      <c r="VYB70" s="7"/>
      <c r="VYC70" s="7"/>
      <c r="VYD70" s="7"/>
      <c r="VYE70" s="7"/>
      <c r="VYF70" s="7"/>
      <c r="VYG70" s="7"/>
      <c r="VYH70" s="7"/>
      <c r="VYI70" s="7"/>
      <c r="VYJ70" s="7"/>
      <c r="VYK70" s="7"/>
      <c r="VYL70" s="7"/>
      <c r="VYM70" s="7"/>
      <c r="VYN70" s="7"/>
      <c r="VYO70" s="7"/>
      <c r="VYP70" s="7"/>
      <c r="VYQ70" s="7"/>
      <c r="VYR70" s="7"/>
      <c r="VYS70" s="7"/>
      <c r="VYT70" s="7"/>
      <c r="VYU70" s="7"/>
      <c r="VYV70" s="7"/>
      <c r="VYW70" s="7"/>
      <c r="VYX70" s="7"/>
      <c r="VYY70" s="7"/>
      <c r="VYZ70" s="7"/>
      <c r="VZA70" s="7"/>
      <c r="VZB70" s="7"/>
      <c r="VZC70" s="7"/>
      <c r="VZD70" s="7"/>
      <c r="VZE70" s="7"/>
      <c r="VZF70" s="7"/>
      <c r="VZG70" s="7"/>
      <c r="VZH70" s="7"/>
      <c r="VZI70" s="7"/>
      <c r="VZJ70" s="7"/>
      <c r="VZK70" s="7"/>
      <c r="VZL70" s="7"/>
      <c r="VZM70" s="7"/>
      <c r="VZN70" s="7"/>
      <c r="VZO70" s="7"/>
      <c r="VZP70" s="7"/>
      <c r="VZQ70" s="7"/>
      <c r="VZR70" s="7"/>
      <c r="VZS70" s="7"/>
      <c r="VZT70" s="7"/>
      <c r="VZU70" s="7"/>
      <c r="VZV70" s="7"/>
      <c r="VZW70" s="7"/>
      <c r="VZX70" s="7"/>
      <c r="VZY70" s="7"/>
      <c r="VZZ70" s="7"/>
      <c r="WAA70" s="7"/>
      <c r="WAB70" s="7"/>
      <c r="WAC70" s="7"/>
      <c r="WAD70" s="7"/>
      <c r="WAE70" s="7"/>
      <c r="WAF70" s="7"/>
      <c r="WAG70" s="7"/>
      <c r="WAH70" s="7"/>
      <c r="WAI70" s="7"/>
      <c r="WAJ70" s="7"/>
      <c r="WAK70" s="7"/>
      <c r="WAL70" s="7"/>
      <c r="WAM70" s="7"/>
      <c r="WAN70" s="7"/>
      <c r="WAO70" s="7"/>
      <c r="WAP70" s="7"/>
      <c r="WAQ70" s="7"/>
      <c r="WAR70" s="7"/>
      <c r="WAS70" s="7"/>
      <c r="WAT70" s="7"/>
      <c r="WAU70" s="7"/>
      <c r="WAV70" s="7"/>
      <c r="WAW70" s="7"/>
      <c r="WAX70" s="7"/>
      <c r="WAY70" s="7"/>
      <c r="WAZ70" s="7"/>
      <c r="WBA70" s="7"/>
      <c r="WBB70" s="7"/>
      <c r="WBC70" s="7"/>
      <c r="WBD70" s="7"/>
      <c r="WBE70" s="7"/>
      <c r="WBF70" s="7"/>
      <c r="WBG70" s="7"/>
      <c r="WBH70" s="7"/>
      <c r="WBI70" s="7"/>
      <c r="WBJ70" s="7"/>
      <c r="WBK70" s="7"/>
      <c r="WBL70" s="7"/>
      <c r="WBM70" s="7"/>
      <c r="WBN70" s="7"/>
      <c r="WBO70" s="7"/>
      <c r="WBP70" s="7"/>
      <c r="WBQ70" s="7"/>
      <c r="WBR70" s="7"/>
      <c r="WBS70" s="7"/>
      <c r="WBT70" s="7"/>
      <c r="WBU70" s="7"/>
      <c r="WBV70" s="7"/>
      <c r="WBW70" s="7"/>
      <c r="WBX70" s="7"/>
      <c r="WBY70" s="7"/>
      <c r="WBZ70" s="7"/>
      <c r="WCA70" s="7"/>
      <c r="WCB70" s="7"/>
      <c r="WCC70" s="7"/>
      <c r="WCD70" s="7"/>
      <c r="WCE70" s="7"/>
      <c r="WCF70" s="7"/>
      <c r="WCG70" s="7"/>
      <c r="WCH70" s="7"/>
      <c r="WCI70" s="7"/>
      <c r="WCJ70" s="7"/>
      <c r="WCK70" s="7"/>
      <c r="WCL70" s="7"/>
      <c r="WCM70" s="7"/>
      <c r="WCN70" s="7"/>
      <c r="WCO70" s="7"/>
      <c r="WCP70" s="7"/>
      <c r="WCQ70" s="7"/>
      <c r="WCR70" s="7"/>
      <c r="WCS70" s="7"/>
      <c r="WCT70" s="7"/>
      <c r="WCU70" s="7"/>
      <c r="WCV70" s="7"/>
      <c r="WCW70" s="7"/>
      <c r="WCX70" s="7"/>
      <c r="WCY70" s="7"/>
      <c r="WCZ70" s="7"/>
      <c r="WDA70" s="7"/>
      <c r="WDB70" s="7"/>
      <c r="WDC70" s="7"/>
      <c r="WDD70" s="7"/>
      <c r="WDE70" s="7"/>
      <c r="WDF70" s="7"/>
      <c r="WDG70" s="7"/>
      <c r="WDH70" s="7"/>
      <c r="WDI70" s="7"/>
      <c r="WDJ70" s="7"/>
      <c r="WDK70" s="7"/>
      <c r="WDL70" s="7"/>
      <c r="WDM70" s="7"/>
      <c r="WDN70" s="7"/>
      <c r="WDO70" s="7"/>
      <c r="WDP70" s="7"/>
      <c r="WDQ70" s="7"/>
      <c r="WDR70" s="7"/>
      <c r="WDS70" s="7"/>
      <c r="WDT70" s="7"/>
      <c r="WDU70" s="7"/>
      <c r="WDV70" s="7"/>
      <c r="WDW70" s="7"/>
      <c r="WDX70" s="7"/>
      <c r="WDY70" s="7"/>
      <c r="WDZ70" s="7"/>
      <c r="WEA70" s="7"/>
      <c r="WEB70" s="7"/>
      <c r="WEC70" s="7"/>
      <c r="WED70" s="7"/>
      <c r="WEE70" s="7"/>
      <c r="WEF70" s="7"/>
      <c r="WEG70" s="7"/>
      <c r="WEH70" s="7"/>
      <c r="WEI70" s="7"/>
      <c r="WEJ70" s="7"/>
      <c r="WEK70" s="7"/>
      <c r="WEL70" s="7"/>
      <c r="WEM70" s="7"/>
      <c r="WEN70" s="7"/>
      <c r="WEO70" s="7"/>
      <c r="WEP70" s="7"/>
      <c r="WEQ70" s="7"/>
      <c r="WER70" s="7"/>
      <c r="WES70" s="7"/>
      <c r="WET70" s="7"/>
      <c r="WEU70" s="7"/>
      <c r="WEV70" s="7"/>
      <c r="WEW70" s="7"/>
      <c r="WEX70" s="7"/>
      <c r="WEY70" s="7"/>
      <c r="WEZ70" s="7"/>
      <c r="WFA70" s="7"/>
      <c r="WFB70" s="7"/>
      <c r="WFC70" s="7"/>
      <c r="WFD70" s="7"/>
      <c r="WFE70" s="7"/>
      <c r="WFF70" s="7"/>
      <c r="WFG70" s="7"/>
      <c r="WFH70" s="7"/>
      <c r="WFI70" s="7"/>
      <c r="WFJ70" s="7"/>
      <c r="WFK70" s="7"/>
      <c r="WFL70" s="7"/>
      <c r="WFM70" s="7"/>
      <c r="WFN70" s="7"/>
      <c r="WFO70" s="7"/>
      <c r="WFP70" s="7"/>
      <c r="WFQ70" s="7"/>
      <c r="WFR70" s="7"/>
      <c r="WFS70" s="7"/>
      <c r="WFT70" s="7"/>
      <c r="WFU70" s="7"/>
      <c r="WFV70" s="7"/>
      <c r="WFW70" s="7"/>
      <c r="WFX70" s="7"/>
      <c r="WFY70" s="7"/>
      <c r="WFZ70" s="7"/>
      <c r="WGA70" s="7"/>
      <c r="WGB70" s="7"/>
      <c r="WGC70" s="7"/>
      <c r="WGD70" s="7"/>
      <c r="WGE70" s="7"/>
      <c r="WGF70" s="7"/>
      <c r="WGG70" s="7"/>
      <c r="WGH70" s="7"/>
      <c r="WGI70" s="7"/>
      <c r="WGJ70" s="7"/>
      <c r="WGK70" s="7"/>
      <c r="WGL70" s="7"/>
      <c r="WGM70" s="7"/>
      <c r="WGN70" s="7"/>
      <c r="WGO70" s="7"/>
      <c r="WGP70" s="7"/>
      <c r="WGQ70" s="7"/>
      <c r="WGR70" s="7"/>
      <c r="WGS70" s="7"/>
      <c r="WGT70" s="7"/>
      <c r="WGU70" s="7"/>
      <c r="WGV70" s="7"/>
      <c r="WGW70" s="7"/>
      <c r="WGX70" s="7"/>
      <c r="WGY70" s="7"/>
      <c r="WGZ70" s="7"/>
      <c r="WHA70" s="7"/>
      <c r="WHB70" s="7"/>
      <c r="WHC70" s="7"/>
      <c r="WHD70" s="7"/>
      <c r="WHE70" s="7"/>
      <c r="WHF70" s="7"/>
      <c r="WHG70" s="7"/>
      <c r="WHH70" s="7"/>
      <c r="WHI70" s="7"/>
      <c r="WHJ70" s="7"/>
      <c r="WHK70" s="7"/>
      <c r="WHL70" s="7"/>
      <c r="WHM70" s="7"/>
      <c r="WHN70" s="7"/>
      <c r="WHO70" s="7"/>
      <c r="WHP70" s="7"/>
      <c r="WHQ70" s="7"/>
      <c r="WHR70" s="7"/>
      <c r="WHS70" s="7"/>
      <c r="WHT70" s="7"/>
      <c r="WHU70" s="7"/>
      <c r="WHV70" s="7"/>
      <c r="WHW70" s="7"/>
      <c r="WHX70" s="7"/>
      <c r="WHY70" s="7"/>
      <c r="WHZ70" s="7"/>
      <c r="WIA70" s="7"/>
      <c r="WIB70" s="7"/>
      <c r="WIC70" s="7"/>
      <c r="WID70" s="7"/>
      <c r="WIE70" s="7"/>
      <c r="WIF70" s="7"/>
      <c r="WIG70" s="7"/>
      <c r="WIH70" s="7"/>
      <c r="WII70" s="7"/>
      <c r="WIJ70" s="7"/>
      <c r="WIK70" s="7"/>
      <c r="WIL70" s="7"/>
      <c r="WIM70" s="7"/>
      <c r="WIN70" s="7"/>
      <c r="WIO70" s="7"/>
      <c r="WIP70" s="7"/>
      <c r="WIQ70" s="7"/>
      <c r="WIR70" s="7"/>
      <c r="WIS70" s="7"/>
      <c r="WIT70" s="7"/>
      <c r="WIU70" s="7"/>
      <c r="WIV70" s="7"/>
      <c r="WIW70" s="7"/>
      <c r="WIX70" s="7"/>
      <c r="WIY70" s="7"/>
      <c r="WIZ70" s="7"/>
      <c r="WJA70" s="7"/>
      <c r="WJB70" s="7"/>
      <c r="WJC70" s="7"/>
      <c r="WJD70" s="7"/>
      <c r="WJE70" s="7"/>
      <c r="WJF70" s="7"/>
      <c r="WJG70" s="7"/>
      <c r="WJH70" s="7"/>
      <c r="WJI70" s="7"/>
      <c r="WJJ70" s="7"/>
      <c r="WJK70" s="7"/>
      <c r="WJL70" s="7"/>
      <c r="WJM70" s="7"/>
      <c r="WJN70" s="7"/>
      <c r="WJO70" s="7"/>
      <c r="WJP70" s="7"/>
      <c r="WJQ70" s="7"/>
      <c r="WJR70" s="7"/>
      <c r="WJS70" s="7"/>
      <c r="WJT70" s="7"/>
      <c r="WJU70" s="7"/>
      <c r="WJV70" s="7"/>
      <c r="WJW70" s="7"/>
      <c r="WJX70" s="7"/>
      <c r="WJY70" s="7"/>
      <c r="WJZ70" s="7"/>
      <c r="WKA70" s="7"/>
      <c r="WKB70" s="7"/>
      <c r="WKC70" s="7"/>
      <c r="WKD70" s="7"/>
      <c r="WKE70" s="7"/>
      <c r="WKF70" s="7"/>
      <c r="WKG70" s="7"/>
      <c r="WKH70" s="7"/>
      <c r="WKI70" s="7"/>
      <c r="WKJ70" s="7"/>
      <c r="WKK70" s="7"/>
      <c r="WKL70" s="7"/>
      <c r="WKM70" s="7"/>
      <c r="WKN70" s="7"/>
      <c r="WKO70" s="7"/>
      <c r="WKP70" s="7"/>
      <c r="WKQ70" s="7"/>
      <c r="WKR70" s="7"/>
      <c r="WKS70" s="7"/>
      <c r="WKT70" s="7"/>
      <c r="WKU70" s="7"/>
      <c r="WKV70" s="7"/>
      <c r="WKW70" s="7"/>
      <c r="WKX70" s="7"/>
      <c r="WKY70" s="7"/>
      <c r="WKZ70" s="7"/>
      <c r="WLA70" s="7"/>
      <c r="WLB70" s="7"/>
      <c r="WLC70" s="7"/>
      <c r="WLD70" s="7"/>
      <c r="WLE70" s="7"/>
      <c r="WLF70" s="7"/>
      <c r="WLG70" s="7"/>
      <c r="WLH70" s="7"/>
      <c r="WLI70" s="7"/>
      <c r="WLJ70" s="7"/>
      <c r="WLK70" s="7"/>
      <c r="WLL70" s="7"/>
      <c r="WLM70" s="7"/>
      <c r="WLN70" s="7"/>
      <c r="WLO70" s="7"/>
      <c r="WLP70" s="7"/>
      <c r="WLQ70" s="7"/>
      <c r="WLR70" s="7"/>
      <c r="WLS70" s="7"/>
      <c r="WLT70" s="7"/>
      <c r="WLU70" s="7"/>
      <c r="WLV70" s="7"/>
      <c r="WLW70" s="7"/>
      <c r="WLX70" s="7"/>
      <c r="WLY70" s="7"/>
      <c r="WLZ70" s="7"/>
      <c r="WMA70" s="7"/>
      <c r="WMB70" s="7"/>
      <c r="WMC70" s="7"/>
      <c r="WMD70" s="7"/>
      <c r="WME70" s="7"/>
      <c r="WMF70" s="7"/>
      <c r="WMG70" s="7"/>
      <c r="WMH70" s="7"/>
      <c r="WMI70" s="7"/>
      <c r="WMJ70" s="7"/>
      <c r="WMK70" s="7"/>
      <c r="WML70" s="7"/>
      <c r="WMM70" s="7"/>
      <c r="WMN70" s="7"/>
      <c r="WMO70" s="7"/>
      <c r="WMP70" s="7"/>
      <c r="WMQ70" s="7"/>
      <c r="WMR70" s="7"/>
      <c r="WMS70" s="7"/>
      <c r="WMT70" s="7"/>
      <c r="WMU70" s="7"/>
      <c r="WMV70" s="7"/>
      <c r="WMW70" s="7"/>
      <c r="WMX70" s="7"/>
      <c r="WMY70" s="7"/>
      <c r="WMZ70" s="7"/>
      <c r="WNA70" s="7"/>
      <c r="WNB70" s="7"/>
      <c r="WNC70" s="7"/>
      <c r="WND70" s="7"/>
      <c r="WNE70" s="7"/>
      <c r="WNF70" s="7"/>
      <c r="WNG70" s="7"/>
      <c r="WNH70" s="7"/>
      <c r="WNI70" s="7"/>
      <c r="WNJ70" s="7"/>
      <c r="WNK70" s="7"/>
      <c r="WNL70" s="7"/>
      <c r="WNM70" s="7"/>
      <c r="WNN70" s="7"/>
      <c r="WNO70" s="7"/>
      <c r="WNP70" s="7"/>
      <c r="WNQ70" s="7"/>
      <c r="WNR70" s="7"/>
      <c r="WNS70" s="7"/>
      <c r="WNT70" s="7"/>
      <c r="WNU70" s="7"/>
      <c r="WNV70" s="7"/>
      <c r="WNW70" s="7"/>
      <c r="WNX70" s="7"/>
      <c r="WNY70" s="7"/>
      <c r="WNZ70" s="7"/>
      <c r="WOA70" s="7"/>
      <c r="WOB70" s="7"/>
      <c r="WOC70" s="7"/>
      <c r="WOD70" s="7"/>
      <c r="WOE70" s="7"/>
      <c r="WOF70" s="7"/>
      <c r="WOG70" s="7"/>
      <c r="WOH70" s="7"/>
      <c r="WOI70" s="7"/>
      <c r="WOJ70" s="7"/>
      <c r="WOK70" s="7"/>
      <c r="WOL70" s="7"/>
      <c r="WOM70" s="7"/>
      <c r="WON70" s="7"/>
      <c r="WOO70" s="7"/>
      <c r="WOP70" s="7"/>
      <c r="WOQ70" s="7"/>
      <c r="WOR70" s="7"/>
      <c r="WOS70" s="7"/>
      <c r="WOT70" s="7"/>
      <c r="WOU70" s="7"/>
      <c r="WOV70" s="7"/>
      <c r="WOW70" s="7"/>
      <c r="WOX70" s="7"/>
      <c r="WOY70" s="7"/>
      <c r="WOZ70" s="7"/>
      <c r="WPA70" s="7"/>
      <c r="WPB70" s="7"/>
      <c r="WPC70" s="7"/>
      <c r="WPD70" s="7"/>
      <c r="WPE70" s="7"/>
      <c r="WPF70" s="7"/>
      <c r="WPG70" s="7"/>
      <c r="WPH70" s="7"/>
      <c r="WPI70" s="7"/>
      <c r="WPJ70" s="7"/>
      <c r="WPK70" s="7"/>
      <c r="WPL70" s="7"/>
      <c r="WPM70" s="7"/>
      <c r="WPN70" s="7"/>
      <c r="WPO70" s="7"/>
      <c r="WPP70" s="7"/>
      <c r="WPQ70" s="7"/>
      <c r="WPR70" s="7"/>
      <c r="WPS70" s="7"/>
      <c r="WPT70" s="7"/>
      <c r="WPU70" s="7"/>
      <c r="WPV70" s="7"/>
      <c r="WPW70" s="7"/>
      <c r="WPX70" s="7"/>
      <c r="WPY70" s="7"/>
      <c r="WPZ70" s="7"/>
      <c r="WQA70" s="7"/>
      <c r="WQB70" s="7"/>
      <c r="WQC70" s="7"/>
      <c r="WQD70" s="7"/>
      <c r="WQE70" s="7"/>
      <c r="WQF70" s="7"/>
      <c r="WQG70" s="7"/>
      <c r="WQH70" s="7"/>
      <c r="WQI70" s="7"/>
      <c r="WQJ70" s="7"/>
      <c r="WQK70" s="7"/>
      <c r="WQL70" s="7"/>
      <c r="WQM70" s="7"/>
      <c r="WQN70" s="7"/>
      <c r="WQO70" s="7"/>
      <c r="WQP70" s="7"/>
      <c r="WQQ70" s="7"/>
      <c r="WQR70" s="7"/>
      <c r="WQS70" s="7"/>
      <c r="WQT70" s="7"/>
      <c r="WQU70" s="7"/>
      <c r="WQV70" s="7"/>
      <c r="WQW70" s="7"/>
      <c r="WQX70" s="7"/>
      <c r="WQY70" s="7"/>
      <c r="WQZ70" s="7"/>
      <c r="WRA70" s="7"/>
      <c r="WRB70" s="7"/>
      <c r="WRC70" s="7"/>
      <c r="WRD70" s="7"/>
      <c r="WRE70" s="7"/>
      <c r="WRF70" s="7"/>
      <c r="WRG70" s="7"/>
      <c r="WRH70" s="7"/>
      <c r="WRI70" s="7"/>
      <c r="WRJ70" s="7"/>
      <c r="WRK70" s="7"/>
      <c r="WRL70" s="7"/>
      <c r="WRM70" s="7"/>
      <c r="WRN70" s="7"/>
      <c r="WRO70" s="7"/>
      <c r="WRP70" s="7"/>
      <c r="WRQ70" s="7"/>
      <c r="WRR70" s="7"/>
      <c r="WRS70" s="7"/>
      <c r="WRT70" s="7"/>
      <c r="WRU70" s="7"/>
      <c r="WRV70" s="7"/>
      <c r="WRW70" s="7"/>
      <c r="WRX70" s="7"/>
      <c r="WRY70" s="7"/>
      <c r="WRZ70" s="7"/>
      <c r="WSA70" s="7"/>
      <c r="WSB70" s="7"/>
      <c r="WSC70" s="7"/>
      <c r="WSD70" s="7"/>
      <c r="WSE70" s="7"/>
      <c r="WSF70" s="7"/>
      <c r="WSG70" s="7"/>
      <c r="WSH70" s="7"/>
      <c r="WSI70" s="7"/>
      <c r="WSJ70" s="7"/>
      <c r="WSK70" s="7"/>
      <c r="WSL70" s="7"/>
      <c r="WSM70" s="7"/>
      <c r="WSN70" s="7"/>
      <c r="WSO70" s="7"/>
      <c r="WSP70" s="7"/>
      <c r="WSQ70" s="7"/>
      <c r="WSR70" s="7"/>
      <c r="WSS70" s="7"/>
      <c r="WST70" s="7"/>
      <c r="WSU70" s="7"/>
      <c r="WSV70" s="7"/>
      <c r="WSW70" s="7"/>
      <c r="WSX70" s="7"/>
      <c r="WSY70" s="7"/>
      <c r="WSZ70" s="7"/>
      <c r="WTA70" s="7"/>
      <c r="WTB70" s="7"/>
      <c r="WTC70" s="7"/>
      <c r="WTD70" s="7"/>
      <c r="WTE70" s="7"/>
      <c r="WTF70" s="7"/>
      <c r="WTG70" s="7"/>
      <c r="WTH70" s="7"/>
      <c r="WTI70" s="7"/>
      <c r="WTJ70" s="7"/>
      <c r="WTK70" s="7"/>
      <c r="WTL70" s="7"/>
      <c r="WTM70" s="7"/>
      <c r="WTN70" s="7"/>
      <c r="WTO70" s="7"/>
      <c r="WTP70" s="7"/>
      <c r="WTQ70" s="7"/>
      <c r="WTR70" s="7"/>
      <c r="WTS70" s="7"/>
      <c r="WTT70" s="7"/>
      <c r="WTU70" s="7"/>
      <c r="WTV70" s="7"/>
      <c r="WTW70" s="7"/>
      <c r="WTX70" s="7"/>
      <c r="WTY70" s="7"/>
      <c r="WTZ70" s="7"/>
      <c r="WUA70" s="7"/>
      <c r="WUB70" s="7"/>
      <c r="WUC70" s="7"/>
      <c r="WUD70" s="7"/>
      <c r="WUE70" s="7"/>
      <c r="WUF70" s="7"/>
      <c r="WUG70" s="7"/>
      <c r="WUH70" s="7"/>
      <c r="WUI70" s="7"/>
      <c r="WUJ70" s="7"/>
      <c r="WUK70" s="7"/>
      <c r="WUL70" s="7"/>
      <c r="WUM70" s="7"/>
      <c r="WUN70" s="7"/>
      <c r="WUO70" s="7"/>
      <c r="WUP70" s="7"/>
      <c r="WUQ70" s="7"/>
      <c r="WUR70" s="7"/>
      <c r="WUS70" s="7"/>
      <c r="WUT70" s="7"/>
      <c r="WUU70" s="7"/>
      <c r="WUV70" s="7"/>
      <c r="WUW70" s="7"/>
      <c r="WUX70" s="7"/>
      <c r="WUY70" s="7"/>
      <c r="WUZ70" s="7"/>
      <c r="WVA70" s="7"/>
      <c r="WVB70" s="7"/>
      <c r="WVC70" s="7"/>
      <c r="WVD70" s="7"/>
      <c r="WVE70" s="7"/>
      <c r="WVF70" s="7"/>
      <c r="WVG70" s="7"/>
      <c r="WVH70" s="7"/>
      <c r="WVI70" s="7"/>
      <c r="WVJ70" s="7"/>
      <c r="WVK70" s="7"/>
      <c r="WVL70" s="7"/>
      <c r="WVM70" s="7"/>
      <c r="WVN70" s="7"/>
      <c r="WVO70" s="7"/>
      <c r="WVP70" s="7"/>
      <c r="WVQ70" s="7"/>
      <c r="WVR70" s="7"/>
      <c r="WVS70" s="7"/>
      <c r="WVT70" s="7"/>
      <c r="WVU70" s="7"/>
      <c r="WVV70" s="7"/>
      <c r="WVW70" s="7"/>
      <c r="WVX70" s="7"/>
      <c r="WVY70" s="7"/>
      <c r="WVZ70" s="7"/>
      <c r="WWA70" s="7"/>
      <c r="WWB70" s="7"/>
      <c r="WWC70" s="7"/>
      <c r="WWD70" s="7"/>
      <c r="WWE70" s="7"/>
      <c r="WWF70" s="7"/>
      <c r="WWG70" s="7"/>
      <c r="WWH70" s="7"/>
      <c r="WWI70" s="7"/>
      <c r="WWJ70" s="7"/>
      <c r="WWK70" s="7"/>
      <c r="WWL70" s="7"/>
      <c r="WWM70" s="7"/>
      <c r="WWN70" s="7"/>
      <c r="WWO70" s="7"/>
      <c r="WWP70" s="7"/>
      <c r="WWQ70" s="7"/>
      <c r="WWR70" s="7"/>
      <c r="WWS70" s="7"/>
      <c r="WWT70" s="7"/>
      <c r="WWU70" s="7"/>
      <c r="WWV70" s="7"/>
      <c r="WWW70" s="7"/>
      <c r="WWX70" s="7"/>
      <c r="WWY70" s="7"/>
      <c r="WWZ70" s="7"/>
      <c r="WXA70" s="7"/>
      <c r="WXB70" s="7"/>
      <c r="WXC70" s="7"/>
      <c r="WXD70" s="7"/>
      <c r="WXE70" s="7"/>
      <c r="WXF70" s="7"/>
      <c r="WXG70" s="7"/>
      <c r="WXH70" s="7"/>
      <c r="WXI70" s="7"/>
      <c r="WXJ70" s="7"/>
      <c r="WXK70" s="7"/>
      <c r="WXL70" s="7"/>
      <c r="WXM70" s="7"/>
      <c r="WXN70" s="7"/>
      <c r="WXO70" s="7"/>
      <c r="WXP70" s="7"/>
      <c r="WXQ70" s="7"/>
      <c r="WXR70" s="7"/>
      <c r="WXS70" s="7"/>
      <c r="WXT70" s="7"/>
      <c r="WXU70" s="7"/>
      <c r="WXV70" s="7"/>
      <c r="WXW70" s="7"/>
      <c r="WXX70" s="7"/>
      <c r="WXY70" s="7"/>
      <c r="WXZ70" s="7"/>
      <c r="WYA70" s="7"/>
      <c r="WYB70" s="7"/>
      <c r="WYC70" s="7"/>
      <c r="WYD70" s="7"/>
      <c r="WYE70" s="7"/>
      <c r="WYF70" s="7"/>
      <c r="WYG70" s="7"/>
      <c r="WYH70" s="7"/>
      <c r="WYI70" s="7"/>
      <c r="WYJ70" s="7"/>
      <c r="WYK70" s="7"/>
      <c r="WYL70" s="7"/>
      <c r="WYM70" s="7"/>
      <c r="WYN70" s="7"/>
      <c r="WYO70" s="7"/>
      <c r="WYP70" s="7"/>
      <c r="WYQ70" s="7"/>
      <c r="WYR70" s="7"/>
      <c r="WYS70" s="7"/>
      <c r="WYT70" s="7"/>
      <c r="WYU70" s="7"/>
      <c r="WYV70" s="7"/>
      <c r="WYW70" s="7"/>
      <c r="WYX70" s="7"/>
      <c r="WYY70" s="7"/>
      <c r="WYZ70" s="7"/>
      <c r="WZA70" s="7"/>
      <c r="WZB70" s="7"/>
      <c r="WZC70" s="7"/>
      <c r="WZD70" s="7"/>
      <c r="WZE70" s="7"/>
      <c r="WZF70" s="7"/>
      <c r="WZG70" s="7"/>
      <c r="WZH70" s="7"/>
      <c r="WZI70" s="7"/>
      <c r="WZJ70" s="7"/>
      <c r="WZK70" s="7"/>
      <c r="WZL70" s="7"/>
      <c r="WZM70" s="7"/>
      <c r="WZN70" s="7"/>
      <c r="WZO70" s="7"/>
      <c r="WZP70" s="7"/>
      <c r="WZQ70" s="7"/>
      <c r="WZR70" s="7"/>
      <c r="WZS70" s="7"/>
      <c r="WZT70" s="7"/>
      <c r="WZU70" s="7"/>
      <c r="WZV70" s="7"/>
      <c r="WZW70" s="7"/>
      <c r="WZX70" s="7"/>
      <c r="WZY70" s="7"/>
      <c r="WZZ70" s="7"/>
      <c r="XAA70" s="7"/>
      <c r="XAB70" s="7"/>
      <c r="XAC70" s="7"/>
      <c r="XAD70" s="7"/>
      <c r="XAE70" s="7"/>
      <c r="XAF70" s="7"/>
      <c r="XAG70" s="7"/>
      <c r="XAH70" s="7"/>
      <c r="XAI70" s="7"/>
      <c r="XAJ70" s="7"/>
      <c r="XAK70" s="7"/>
      <c r="XAL70" s="7"/>
      <c r="XAM70" s="7"/>
      <c r="XAN70" s="7"/>
      <c r="XAO70" s="7"/>
      <c r="XAP70" s="7"/>
      <c r="XAQ70" s="7"/>
      <c r="XAR70" s="7"/>
      <c r="XAS70" s="7"/>
      <c r="XAT70" s="7"/>
      <c r="XAU70" s="7"/>
      <c r="XAV70" s="7"/>
      <c r="XAW70" s="7"/>
      <c r="XAX70" s="7"/>
      <c r="XAY70" s="7"/>
      <c r="XAZ70" s="7"/>
      <c r="XBA70" s="7"/>
      <c r="XBB70" s="7"/>
      <c r="XBC70" s="7"/>
      <c r="XBD70" s="7"/>
      <c r="XBE70" s="7"/>
      <c r="XBF70" s="7"/>
      <c r="XBG70" s="7"/>
      <c r="XBH70" s="7"/>
      <c r="XBI70" s="7"/>
      <c r="XBJ70" s="7"/>
      <c r="XBK70" s="7"/>
      <c r="XBL70" s="7"/>
      <c r="XBM70" s="7"/>
      <c r="XBN70" s="7"/>
      <c r="XBO70" s="7"/>
      <c r="XBP70" s="7"/>
      <c r="XBQ70" s="7"/>
      <c r="XBR70" s="7"/>
      <c r="XBS70" s="7"/>
      <c r="XBT70" s="7"/>
      <c r="XBU70" s="7"/>
      <c r="XBV70" s="7"/>
      <c r="XBW70" s="7"/>
      <c r="XBX70" s="7"/>
      <c r="XBY70" s="7"/>
      <c r="XBZ70" s="7"/>
      <c r="XCA70" s="7"/>
      <c r="XCB70" s="7"/>
      <c r="XCC70" s="7"/>
      <c r="XCD70" s="7"/>
      <c r="XCE70" s="7"/>
      <c r="XCF70" s="7"/>
      <c r="XCG70" s="7"/>
      <c r="XCH70" s="7"/>
      <c r="XCI70" s="7"/>
      <c r="XCJ70" s="7"/>
      <c r="XCK70" s="7"/>
      <c r="XCL70" s="7"/>
      <c r="XCM70" s="7"/>
      <c r="XCN70" s="7"/>
      <c r="XCO70" s="7"/>
      <c r="XCP70" s="7"/>
      <c r="XCQ70" s="7"/>
      <c r="XCR70" s="7"/>
      <c r="XCS70" s="7"/>
      <c r="XCT70" s="7"/>
      <c r="XCU70" s="7"/>
      <c r="XCV70" s="7"/>
      <c r="XCW70" s="7"/>
      <c r="XCX70" s="7"/>
      <c r="XCY70" s="7"/>
      <c r="XCZ70" s="7"/>
      <c r="XDA70" s="7"/>
      <c r="XDB70" s="7"/>
      <c r="XDC70" s="7"/>
      <c r="XDD70" s="7"/>
      <c r="XDE70" s="7"/>
      <c r="XDF70" s="7"/>
      <c r="XDG70" s="7"/>
      <c r="XDH70" s="7"/>
      <c r="XDI70" s="7"/>
      <c r="XDJ70" s="7"/>
      <c r="XDK70" s="7"/>
      <c r="XDL70" s="7"/>
      <c r="XDM70" s="7"/>
      <c r="XDN70" s="7"/>
      <c r="XDO70" s="7"/>
      <c r="XDP70" s="7"/>
      <c r="XDQ70" s="7"/>
      <c r="XDR70" s="7"/>
      <c r="XDS70" s="7"/>
      <c r="XDT70" s="7"/>
      <c r="XDU70" s="7"/>
      <c r="XDV70" s="7"/>
      <c r="XDW70" s="7"/>
      <c r="XDX70" s="7"/>
      <c r="XDY70" s="7"/>
      <c r="XDZ70" s="7"/>
      <c r="XEA70" s="7"/>
      <c r="XEB70" s="7"/>
      <c r="XEC70" s="7"/>
      <c r="XED70" s="7"/>
      <c r="XEE70" s="7"/>
      <c r="XEF70" s="7"/>
      <c r="XEG70" s="7"/>
      <c r="XEH70" s="7"/>
      <c r="XEI70" s="7"/>
      <c r="XEJ70" s="7"/>
      <c r="XEK70" s="7"/>
      <c r="XEL70" s="7"/>
      <c r="XEM70" s="7"/>
      <c r="XEN70" s="7"/>
      <c r="XEO70" s="7"/>
      <c r="XEP70" s="7"/>
      <c r="XEQ70" s="7"/>
      <c r="XER70" s="7"/>
      <c r="XES70" s="7"/>
      <c r="XET70" s="7"/>
      <c r="XEU70" s="7"/>
      <c r="XEV70" s="7"/>
      <c r="XEW70" s="7"/>
      <c r="XEX70" s="7"/>
      <c r="XEY70" s="7"/>
      <c r="XEZ70" s="7"/>
      <c r="XFA70" s="7"/>
      <c r="XFB70" s="7"/>
      <c r="XFC70" s="7"/>
      <c r="XFD70" s="7"/>
    </row>
    <row r="71" spans="1:16384" ht="17.25" customHeight="1">
      <c r="C71" s="176" t="s">
        <v>79</v>
      </c>
      <c r="I71" s="18"/>
      <c r="J71" s="16"/>
      <c r="N71" s="10">
        <v>0.65</v>
      </c>
      <c r="O71" s="8">
        <v>15000</v>
      </c>
      <c r="P71" s="1" t="s">
        <v>13</v>
      </c>
      <c r="R71" s="11">
        <f>I11</f>
        <v>0.6</v>
      </c>
      <c r="S71" s="9">
        <f>$I$16</f>
        <v>8500</v>
      </c>
      <c r="T71" s="2">
        <v>0</v>
      </c>
      <c r="U71" s="9">
        <f>$I$16</f>
        <v>8500</v>
      </c>
      <c r="V71" s="3">
        <f>I21*I22</f>
        <v>0</v>
      </c>
      <c r="W71" s="2">
        <v>0</v>
      </c>
      <c r="X71" s="3">
        <f>I27*I28</f>
        <v>10</v>
      </c>
      <c r="Y71" s="2">
        <v>0</v>
      </c>
      <c r="Z71" s="3"/>
      <c r="AD71" s="11">
        <f>R71</f>
        <v>0.6</v>
      </c>
      <c r="AE71" s="9">
        <f>S71</f>
        <v>8500</v>
      </c>
      <c r="AF71" s="3">
        <f>IF(I35="Ja",IF(P42&lt;I23,I43*I44,0),0)</f>
        <v>2</v>
      </c>
      <c r="AG71" s="9">
        <f>U71</f>
        <v>8500</v>
      </c>
      <c r="AH71" s="3">
        <f>I21*I22</f>
        <v>0</v>
      </c>
      <c r="AI71" s="3">
        <f>IF(I35="Ja",IF(P42&lt;I29,I43*I44-AF71,0),0)</f>
        <v>0</v>
      </c>
      <c r="AJ71" s="3">
        <f>X71</f>
        <v>10</v>
      </c>
      <c r="AK71" s="3">
        <f>IF(I35="Ja",IF(P42&lt;I33,I43*I44-AF71-AI71,0),0)</f>
        <v>0</v>
      </c>
      <c r="AL71" s="3"/>
    </row>
    <row r="72" spans="1:16384" s="7" customFormat="1" ht="17.25" customHeight="1">
      <c r="A72" s="1"/>
      <c r="B72" s="12"/>
      <c r="C72" s="176" t="s">
        <v>80</v>
      </c>
      <c r="D72" s="17"/>
      <c r="E72" s="17"/>
      <c r="F72" s="17"/>
      <c r="G72" s="17"/>
      <c r="H72" s="18"/>
      <c r="I72" s="18"/>
      <c r="J72" s="16"/>
      <c r="N72" s="8"/>
      <c r="O72" s="8">
        <f>O70/O71*1000</f>
        <v>0</v>
      </c>
      <c r="P72" s="7" t="s">
        <v>14</v>
      </c>
      <c r="R72" s="9"/>
      <c r="S72" s="9">
        <f>S70/S71*1000</f>
        <v>462.72565468975779</v>
      </c>
      <c r="T72" s="9"/>
      <c r="U72" s="9">
        <f>U70/U71*1000</f>
        <v>20.387396254250159</v>
      </c>
      <c r="V72" s="9"/>
      <c r="W72" s="9"/>
      <c r="X72" s="9"/>
      <c r="Y72" s="9"/>
      <c r="Z72" s="9"/>
      <c r="AD72" s="9"/>
      <c r="AE72" s="9">
        <f>AE70/AE71*1000</f>
        <v>462.72565468975779</v>
      </c>
      <c r="AF72" s="9"/>
      <c r="AG72" s="9">
        <f>AG70/AG71*1000</f>
        <v>9.7542290005971435E-2</v>
      </c>
      <c r="AH72" s="9"/>
      <c r="AI72" s="9"/>
      <c r="AJ72" s="9"/>
      <c r="AK72" s="9"/>
      <c r="AL72" s="9"/>
      <c r="AN72" s="1"/>
      <c r="AO72" s="1"/>
    </row>
    <row r="73" spans="1:16384" ht="17.25" customHeight="1">
      <c r="C73" s="176" t="s">
        <v>81</v>
      </c>
      <c r="I73" s="18"/>
      <c r="J73" s="16"/>
    </row>
    <row r="74" spans="1:16384" s="7" customFormat="1" ht="17.25" customHeight="1">
      <c r="A74" s="1"/>
      <c r="B74" s="12"/>
      <c r="C74" s="176"/>
      <c r="D74" s="17"/>
      <c r="E74" s="17"/>
      <c r="F74" s="17"/>
      <c r="G74" s="17"/>
      <c r="H74" s="18"/>
      <c r="I74" s="18"/>
      <c r="J74" s="16"/>
      <c r="R74" s="7">
        <f>SUM(S74:Z74)</f>
        <v>6457415.6267903745</v>
      </c>
      <c r="S74" s="7">
        <f>S70*$I17</f>
        <v>19665.840324314708</v>
      </c>
      <c r="T74" s="7">
        <f>T70*$P42</f>
        <v>0</v>
      </c>
      <c r="U74" s="7">
        <f>U70*$I17</f>
        <v>866.46434080563165</v>
      </c>
      <c r="V74" s="7">
        <f>V70*$I23</f>
        <v>0</v>
      </c>
      <c r="W74" s="7">
        <f>W70*$P42</f>
        <v>0</v>
      </c>
      <c r="X74" s="7">
        <f>X70*$I29</f>
        <v>6436883.3221252542</v>
      </c>
      <c r="Y74" s="7">
        <f>Y70*$P42</f>
        <v>0</v>
      </c>
      <c r="Z74" s="7">
        <f>Z70*$I33</f>
        <v>2.517985819849855E-11</v>
      </c>
      <c r="AD74" s="7">
        <f>SUM(AE74:AL74)</f>
        <v>4106831.5155978678</v>
      </c>
      <c r="AE74" s="7">
        <f>AE70*$I17</f>
        <v>19665.840324314708</v>
      </c>
      <c r="AF74" s="7">
        <f>AF70*$P42</f>
        <v>2280073.8183128336</v>
      </c>
      <c r="AG74" s="7">
        <f>AG70*$I17</f>
        <v>4.1455473252537862</v>
      </c>
      <c r="AH74" s="7">
        <f>AH70*$I23</f>
        <v>0</v>
      </c>
      <c r="AI74" s="7">
        <f>AI70*$P42</f>
        <v>4.1884224680382447E-12</v>
      </c>
      <c r="AJ74" s="7">
        <f>AJ70*$I29</f>
        <v>1807087.711413394</v>
      </c>
      <c r="AK74" s="7">
        <f>AK70*$P42</f>
        <v>0</v>
      </c>
      <c r="AL74" s="7">
        <f>AL70*$I33</f>
        <v>0</v>
      </c>
    </row>
    <row r="75" spans="1:16384" ht="17.25" customHeight="1">
      <c r="C75" s="176"/>
      <c r="I75" s="18"/>
      <c r="J75" s="16"/>
      <c r="K75" s="1" t="s">
        <v>38</v>
      </c>
    </row>
    <row r="76" spans="1:16384" s="7" customFormat="1" ht="17.25" customHeight="1">
      <c r="A76" s="1"/>
      <c r="B76" s="12"/>
      <c r="C76" s="176"/>
      <c r="D76" s="17"/>
      <c r="E76" s="17"/>
      <c r="F76" s="17"/>
      <c r="G76" s="17"/>
      <c r="H76" s="18"/>
      <c r="I76" s="18"/>
      <c r="J76" s="16"/>
      <c r="K76" s="45">
        <f>-P50</f>
        <v>-8991586.2244855631</v>
      </c>
      <c r="L76" s="13"/>
      <c r="M76" s="46" t="s">
        <v>2</v>
      </c>
      <c r="N76" s="46" t="s">
        <v>0</v>
      </c>
      <c r="O76" s="46" t="s">
        <v>1</v>
      </c>
      <c r="P76" s="13"/>
      <c r="Q76" s="47" t="str">
        <f t="shared" ref="Q76:Q139" si="27">M76</f>
        <v>Dag</v>
      </c>
      <c r="R76" s="47" t="s">
        <v>0</v>
      </c>
      <c r="S76" s="47" t="str">
        <f>U44</f>
        <v>Solvarmeanlæg</v>
      </c>
      <c r="T76" s="47" t="str">
        <f>U45</f>
        <v>Varmepumpe</v>
      </c>
      <c r="U76" s="47" t="s">
        <v>184</v>
      </c>
      <c r="V76" s="47" t="str">
        <f>U46</f>
        <v>-</v>
      </c>
      <c r="W76" s="47" t="str">
        <f>U45</f>
        <v>Varmepumpe</v>
      </c>
      <c r="X76" s="47" t="str">
        <f>U47</f>
        <v>Gaskedel</v>
      </c>
      <c r="Y76" s="47" t="str">
        <f>U45</f>
        <v>Varmepumpe</v>
      </c>
      <c r="Z76" s="47" t="str">
        <f>U48</f>
        <v>-</v>
      </c>
      <c r="AA76" s="47" t="s">
        <v>185</v>
      </c>
      <c r="AB76" s="13"/>
      <c r="AC76" s="47" t="str">
        <f t="shared" ref="AC76:AL76" si="28">Q76</f>
        <v>Dag</v>
      </c>
      <c r="AD76" s="47" t="str">
        <f t="shared" si="28"/>
        <v>Varmebehov</v>
      </c>
      <c r="AE76" s="47" t="str">
        <f t="shared" si="28"/>
        <v>Solvarmeanlæg</v>
      </c>
      <c r="AF76" s="47" t="str">
        <f t="shared" si="28"/>
        <v>Varmepumpe</v>
      </c>
      <c r="AG76" s="47" t="str">
        <f t="shared" si="28"/>
        <v>Solvarme ekstra vinter</v>
      </c>
      <c r="AH76" s="47" t="str">
        <f t="shared" si="28"/>
        <v>-</v>
      </c>
      <c r="AI76" s="47" t="str">
        <f t="shared" si="28"/>
        <v>Varmepumpe</v>
      </c>
      <c r="AJ76" s="47" t="str">
        <f t="shared" si="28"/>
        <v>Gaskedel</v>
      </c>
      <c r="AK76" s="47" t="str">
        <f t="shared" si="28"/>
        <v>Varmepumpe</v>
      </c>
      <c r="AL76" s="47" t="str">
        <f t="shared" si="28"/>
        <v>-</v>
      </c>
      <c r="AM76" s="47" t="s">
        <v>185</v>
      </c>
      <c r="AN76" s="13"/>
      <c r="AO76" s="47" t="s">
        <v>87</v>
      </c>
      <c r="AP76" s="47" t="s">
        <v>175</v>
      </c>
      <c r="AQ76" s="57" t="s">
        <v>174</v>
      </c>
      <c r="AR76" s="57" t="s">
        <v>180</v>
      </c>
      <c r="AS76" s="57" t="s">
        <v>177</v>
      </c>
      <c r="AT76" s="47" t="s">
        <v>183</v>
      </c>
      <c r="AU76" s="47" t="s">
        <v>116</v>
      </c>
      <c r="AV76" s="47" t="s">
        <v>117</v>
      </c>
      <c r="AW76" s="47" t="s">
        <v>178</v>
      </c>
      <c r="AX76" s="47" t="s">
        <v>179</v>
      </c>
      <c r="AY76" s="47" t="s">
        <v>176</v>
      </c>
      <c r="AZ76" s="47" t="s">
        <v>112</v>
      </c>
      <c r="BA76" s="47" t="s">
        <v>181</v>
      </c>
      <c r="BB76" s="47" t="s">
        <v>182</v>
      </c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  <c r="IV76" s="13"/>
      <c r="IW76" s="13"/>
      <c r="IX76" s="13"/>
      <c r="IY76" s="13"/>
      <c r="IZ76" s="13"/>
      <c r="JA76" s="13"/>
      <c r="JB76" s="13"/>
      <c r="JC76" s="13"/>
      <c r="JD76" s="13"/>
      <c r="JE76" s="13"/>
      <c r="JF76" s="13"/>
      <c r="JG76" s="13"/>
      <c r="JH76" s="13"/>
      <c r="JI76" s="13"/>
      <c r="JJ76" s="13"/>
      <c r="JK76" s="13"/>
      <c r="JL76" s="13"/>
      <c r="JM76" s="13"/>
      <c r="JN76" s="13"/>
      <c r="JO76" s="13"/>
      <c r="JP76" s="13"/>
      <c r="JQ76" s="13"/>
      <c r="JR76" s="13"/>
      <c r="JS76" s="13"/>
      <c r="JT76" s="13"/>
      <c r="JU76" s="13"/>
      <c r="JV76" s="13"/>
      <c r="JW76" s="13"/>
      <c r="JX76" s="13"/>
      <c r="JY76" s="13"/>
      <c r="JZ76" s="13"/>
      <c r="KA76" s="13"/>
      <c r="KB76" s="13"/>
      <c r="KC76" s="13"/>
      <c r="KD76" s="13"/>
      <c r="KE76" s="13"/>
      <c r="KF76" s="13"/>
      <c r="KG76" s="13"/>
      <c r="KH76" s="13"/>
      <c r="KI76" s="13"/>
      <c r="KJ76" s="13"/>
      <c r="KK76" s="13"/>
      <c r="KL76" s="13"/>
      <c r="KM76" s="13"/>
      <c r="KN76" s="13"/>
      <c r="KO76" s="13"/>
      <c r="KP76" s="13"/>
      <c r="KQ76" s="13"/>
      <c r="KR76" s="13"/>
      <c r="KS76" s="13"/>
      <c r="KT76" s="13"/>
      <c r="KU76" s="13"/>
      <c r="KV76" s="13"/>
      <c r="KW76" s="13"/>
      <c r="KX76" s="13"/>
      <c r="KY76" s="13"/>
      <c r="KZ76" s="13"/>
      <c r="LA76" s="13"/>
      <c r="LB76" s="13"/>
      <c r="LC76" s="13"/>
      <c r="LD76" s="13"/>
      <c r="LE76" s="13"/>
      <c r="LF76" s="13"/>
      <c r="LG76" s="13"/>
      <c r="LH76" s="13"/>
      <c r="LI76" s="13"/>
      <c r="LJ76" s="13"/>
      <c r="LK76" s="13"/>
      <c r="LL76" s="13"/>
      <c r="LM76" s="13"/>
      <c r="LN76" s="13"/>
      <c r="LO76" s="13"/>
      <c r="LP76" s="13"/>
      <c r="LQ76" s="13"/>
      <c r="LR76" s="13"/>
      <c r="LS76" s="13"/>
      <c r="LT76" s="13"/>
      <c r="LU76" s="13"/>
      <c r="LV76" s="13"/>
      <c r="LW76" s="13"/>
      <c r="LX76" s="13"/>
      <c r="LY76" s="13"/>
      <c r="LZ76" s="13"/>
      <c r="MA76" s="13"/>
      <c r="MB76" s="13"/>
      <c r="MC76" s="13"/>
      <c r="MD76" s="13"/>
      <c r="ME76" s="13"/>
      <c r="MF76" s="13"/>
      <c r="MG76" s="13"/>
      <c r="MH76" s="13"/>
      <c r="MI76" s="13"/>
      <c r="MJ76" s="13"/>
      <c r="MK76" s="13"/>
      <c r="ML76" s="13"/>
      <c r="MM76" s="13"/>
      <c r="MN76" s="13"/>
      <c r="MO76" s="13"/>
      <c r="MP76" s="13"/>
      <c r="MQ76" s="13"/>
      <c r="MR76" s="13"/>
      <c r="MS76" s="13"/>
      <c r="MT76" s="13"/>
      <c r="MU76" s="13"/>
      <c r="MV76" s="13"/>
      <c r="MW76" s="13"/>
      <c r="MX76" s="13"/>
      <c r="MY76" s="13"/>
      <c r="MZ76" s="13"/>
      <c r="NA76" s="13"/>
      <c r="NB76" s="13"/>
      <c r="NC76" s="13"/>
      <c r="ND76" s="13"/>
      <c r="NE76" s="13"/>
      <c r="NF76" s="13"/>
      <c r="NG76" s="13"/>
      <c r="NH76" s="13"/>
      <c r="NI76" s="13"/>
      <c r="NJ76" s="13"/>
      <c r="NK76" s="13"/>
      <c r="NL76" s="13"/>
      <c r="NM76" s="13"/>
      <c r="NN76" s="13"/>
      <c r="NO76" s="13"/>
      <c r="NP76" s="13"/>
      <c r="NQ76" s="13"/>
      <c r="NR76" s="13"/>
      <c r="NS76" s="13"/>
      <c r="NT76" s="13"/>
      <c r="NU76" s="13"/>
      <c r="NV76" s="13"/>
      <c r="NW76" s="13"/>
      <c r="NX76" s="13"/>
      <c r="NY76" s="13"/>
      <c r="NZ76" s="13"/>
      <c r="OA76" s="13"/>
      <c r="OB76" s="13"/>
      <c r="OC76" s="13"/>
      <c r="OD76" s="13"/>
      <c r="OE76" s="13"/>
      <c r="OF76" s="13"/>
      <c r="OG76" s="13"/>
      <c r="OH76" s="13"/>
      <c r="OI76" s="13"/>
      <c r="OJ76" s="13"/>
      <c r="OK76" s="13"/>
      <c r="OL76" s="13"/>
      <c r="OM76" s="13"/>
      <c r="ON76" s="13"/>
      <c r="OO76" s="13"/>
      <c r="OP76" s="13"/>
      <c r="OQ76" s="13"/>
      <c r="OR76" s="13"/>
      <c r="OS76" s="13"/>
      <c r="OT76" s="13"/>
      <c r="OU76" s="13"/>
      <c r="OV76" s="13"/>
      <c r="OW76" s="13"/>
      <c r="OX76" s="13"/>
      <c r="OY76" s="13"/>
      <c r="OZ76" s="13"/>
      <c r="PA76" s="13"/>
      <c r="PB76" s="13"/>
      <c r="PC76" s="13"/>
      <c r="PD76" s="13"/>
      <c r="PE76" s="13"/>
      <c r="PF76" s="13"/>
      <c r="PG76" s="13"/>
      <c r="PH76" s="13"/>
      <c r="PI76" s="13"/>
      <c r="PJ76" s="13"/>
      <c r="PK76" s="13"/>
      <c r="PL76" s="13"/>
      <c r="PM76" s="13"/>
      <c r="PN76" s="13"/>
      <c r="PO76" s="13"/>
      <c r="PP76" s="13"/>
      <c r="PQ76" s="13"/>
      <c r="PR76" s="13"/>
      <c r="PS76" s="13"/>
      <c r="PT76" s="13"/>
      <c r="PU76" s="13"/>
      <c r="PV76" s="13"/>
      <c r="PW76" s="13"/>
      <c r="PX76" s="13"/>
      <c r="PY76" s="13"/>
      <c r="PZ76" s="13"/>
      <c r="QA76" s="13"/>
      <c r="QB76" s="13"/>
      <c r="QC76" s="13"/>
      <c r="QD76" s="13"/>
      <c r="QE76" s="13"/>
      <c r="QF76" s="13"/>
      <c r="QG76" s="13"/>
      <c r="QH76" s="13"/>
      <c r="QI76" s="13"/>
      <c r="QJ76" s="13"/>
      <c r="QK76" s="13"/>
      <c r="QL76" s="13"/>
      <c r="QM76" s="13"/>
      <c r="QN76" s="13"/>
      <c r="QO76" s="13"/>
      <c r="QP76" s="13"/>
      <c r="QQ76" s="13"/>
      <c r="QR76" s="13"/>
      <c r="QS76" s="13"/>
      <c r="QT76" s="13"/>
      <c r="QU76" s="13"/>
      <c r="QV76" s="13"/>
      <c r="QW76" s="13"/>
      <c r="QX76" s="13"/>
      <c r="QY76" s="13"/>
      <c r="QZ76" s="13"/>
      <c r="RA76" s="13"/>
      <c r="RB76" s="13"/>
      <c r="RC76" s="13"/>
      <c r="RD76" s="13"/>
      <c r="RE76" s="13"/>
      <c r="RF76" s="13"/>
      <c r="RG76" s="13"/>
      <c r="RH76" s="13"/>
      <c r="RI76" s="13"/>
      <c r="RJ76" s="13"/>
      <c r="RK76" s="13"/>
      <c r="RL76" s="13"/>
      <c r="RM76" s="13"/>
      <c r="RN76" s="13"/>
      <c r="RO76" s="13"/>
      <c r="RP76" s="13"/>
      <c r="RQ76" s="13"/>
      <c r="RR76" s="13"/>
      <c r="RS76" s="13"/>
      <c r="RT76" s="13"/>
      <c r="RU76" s="13"/>
      <c r="RV76" s="13"/>
      <c r="RW76" s="13"/>
      <c r="RX76" s="13"/>
      <c r="RY76" s="13"/>
      <c r="RZ76" s="13"/>
      <c r="SA76" s="13"/>
      <c r="SB76" s="13"/>
      <c r="SC76" s="13"/>
      <c r="SD76" s="13"/>
      <c r="SE76" s="13"/>
      <c r="SF76" s="13"/>
      <c r="SG76" s="13"/>
      <c r="SH76" s="13"/>
      <c r="SI76" s="13"/>
      <c r="SJ76" s="13"/>
      <c r="SK76" s="13"/>
      <c r="SL76" s="13"/>
      <c r="SM76" s="13"/>
      <c r="SN76" s="13"/>
      <c r="SO76" s="13"/>
      <c r="SP76" s="13"/>
      <c r="SQ76" s="13"/>
      <c r="SR76" s="13"/>
      <c r="SS76" s="13"/>
      <c r="ST76" s="13"/>
      <c r="SU76" s="13"/>
      <c r="SV76" s="13"/>
      <c r="SW76" s="13"/>
      <c r="SX76" s="13"/>
      <c r="SY76" s="13"/>
      <c r="SZ76" s="13"/>
      <c r="TA76" s="13"/>
      <c r="TB76" s="13"/>
      <c r="TC76" s="13"/>
      <c r="TD76" s="13"/>
      <c r="TE76" s="13"/>
      <c r="TF76" s="13"/>
      <c r="TG76" s="13"/>
      <c r="TH76" s="13"/>
      <c r="TI76" s="13"/>
      <c r="TJ76" s="13"/>
      <c r="TK76" s="13"/>
      <c r="TL76" s="13"/>
      <c r="TM76" s="13"/>
      <c r="TN76" s="13"/>
      <c r="TO76" s="13"/>
      <c r="TP76" s="13"/>
      <c r="TQ76" s="13"/>
      <c r="TR76" s="13"/>
      <c r="TS76" s="13"/>
      <c r="TT76" s="13"/>
      <c r="TU76" s="13"/>
      <c r="TV76" s="13"/>
      <c r="TW76" s="13"/>
      <c r="TX76" s="13"/>
      <c r="TY76" s="13"/>
      <c r="TZ76" s="13"/>
      <c r="UA76" s="13"/>
      <c r="UB76" s="13"/>
      <c r="UC76" s="13"/>
      <c r="UD76" s="13"/>
      <c r="UE76" s="13"/>
      <c r="UF76" s="13"/>
      <c r="UG76" s="13"/>
      <c r="UH76" s="13"/>
      <c r="UI76" s="13"/>
      <c r="UJ76" s="13"/>
      <c r="UK76" s="13"/>
      <c r="UL76" s="13"/>
      <c r="UM76" s="13"/>
      <c r="UN76" s="13"/>
      <c r="UO76" s="13"/>
      <c r="UP76" s="13"/>
      <c r="UQ76" s="13"/>
      <c r="UR76" s="13"/>
      <c r="US76" s="13"/>
      <c r="UT76" s="13"/>
      <c r="UU76" s="13"/>
      <c r="UV76" s="13"/>
      <c r="UW76" s="13"/>
      <c r="UX76" s="13"/>
      <c r="UY76" s="13"/>
      <c r="UZ76" s="13"/>
      <c r="VA76" s="13"/>
      <c r="VB76" s="13"/>
      <c r="VC76" s="13"/>
      <c r="VD76" s="13"/>
      <c r="VE76" s="13"/>
      <c r="VF76" s="13"/>
      <c r="VG76" s="13"/>
      <c r="VH76" s="13"/>
      <c r="VI76" s="13"/>
      <c r="VJ76" s="13"/>
      <c r="VK76" s="13"/>
      <c r="VL76" s="13"/>
      <c r="VM76" s="13"/>
      <c r="VN76" s="13"/>
      <c r="VO76" s="13"/>
      <c r="VP76" s="13"/>
      <c r="VQ76" s="13"/>
      <c r="VR76" s="13"/>
      <c r="VS76" s="13"/>
      <c r="VT76" s="13"/>
      <c r="VU76" s="13"/>
      <c r="VV76" s="13"/>
      <c r="VW76" s="13"/>
      <c r="VX76" s="13"/>
      <c r="VY76" s="13"/>
      <c r="VZ76" s="13"/>
      <c r="WA76" s="13"/>
      <c r="WB76" s="13"/>
      <c r="WC76" s="13"/>
      <c r="WD76" s="13"/>
      <c r="WE76" s="13"/>
      <c r="WF76" s="13"/>
      <c r="WG76" s="13"/>
      <c r="WH76" s="13"/>
      <c r="WI76" s="13"/>
      <c r="WJ76" s="13"/>
      <c r="WK76" s="13"/>
      <c r="WL76" s="13"/>
      <c r="WM76" s="13"/>
      <c r="WN76" s="13"/>
      <c r="WO76" s="13"/>
      <c r="WP76" s="13"/>
      <c r="WQ76" s="13"/>
      <c r="WR76" s="13"/>
      <c r="WS76" s="13"/>
      <c r="WT76" s="13"/>
      <c r="WU76" s="13"/>
      <c r="WV76" s="13"/>
      <c r="WW76" s="13"/>
      <c r="WX76" s="13"/>
      <c r="WY76" s="13"/>
      <c r="WZ76" s="13"/>
      <c r="XA76" s="13"/>
      <c r="XB76" s="13"/>
      <c r="XC76" s="13"/>
      <c r="XD76" s="13"/>
      <c r="XE76" s="13"/>
      <c r="XF76" s="13"/>
      <c r="XG76" s="13"/>
      <c r="XH76" s="13"/>
      <c r="XI76" s="13"/>
      <c r="XJ76" s="13"/>
      <c r="XK76" s="13"/>
      <c r="XL76" s="13"/>
      <c r="XM76" s="13"/>
      <c r="XN76" s="13"/>
      <c r="XO76" s="13"/>
      <c r="XP76" s="13"/>
      <c r="XQ76" s="13"/>
      <c r="XR76" s="13"/>
      <c r="XS76" s="13"/>
      <c r="XT76" s="13"/>
      <c r="XU76" s="13"/>
      <c r="XV76" s="13"/>
      <c r="XW76" s="13"/>
      <c r="XX76" s="13"/>
      <c r="XY76" s="13"/>
      <c r="XZ76" s="13"/>
      <c r="YA76" s="13"/>
      <c r="YB76" s="13"/>
      <c r="YC76" s="13"/>
      <c r="YD76" s="13"/>
      <c r="YE76" s="13"/>
      <c r="YF76" s="13"/>
      <c r="YG76" s="13"/>
      <c r="YH76" s="13"/>
      <c r="YI76" s="13"/>
      <c r="YJ76" s="13"/>
      <c r="YK76" s="13"/>
      <c r="YL76" s="13"/>
      <c r="YM76" s="13"/>
      <c r="YN76" s="13"/>
      <c r="YO76" s="13"/>
      <c r="YP76" s="13"/>
      <c r="YQ76" s="13"/>
      <c r="YR76" s="13"/>
      <c r="YS76" s="13"/>
      <c r="YT76" s="13"/>
      <c r="YU76" s="13"/>
      <c r="YV76" s="13"/>
      <c r="YW76" s="13"/>
      <c r="YX76" s="13"/>
      <c r="YY76" s="13"/>
      <c r="YZ76" s="13"/>
      <c r="ZA76" s="13"/>
      <c r="ZB76" s="13"/>
      <c r="ZC76" s="13"/>
      <c r="ZD76" s="13"/>
      <c r="ZE76" s="13"/>
      <c r="ZF76" s="13"/>
      <c r="ZG76" s="13"/>
      <c r="ZH76" s="13"/>
      <c r="ZI76" s="13"/>
      <c r="ZJ76" s="13"/>
      <c r="ZK76" s="13"/>
      <c r="ZL76" s="13"/>
      <c r="ZM76" s="13"/>
      <c r="ZN76" s="13"/>
      <c r="ZO76" s="13"/>
      <c r="ZP76" s="13"/>
      <c r="ZQ76" s="13"/>
      <c r="ZR76" s="13"/>
      <c r="ZS76" s="13"/>
      <c r="ZT76" s="13"/>
      <c r="ZU76" s="13"/>
      <c r="ZV76" s="13"/>
      <c r="ZW76" s="13"/>
      <c r="ZX76" s="13"/>
      <c r="ZY76" s="13"/>
      <c r="ZZ76" s="13"/>
      <c r="AAA76" s="13"/>
      <c r="AAB76" s="13"/>
      <c r="AAC76" s="13"/>
      <c r="AAD76" s="13"/>
      <c r="AAE76" s="13"/>
      <c r="AAF76" s="13"/>
      <c r="AAG76" s="13"/>
      <c r="AAH76" s="13"/>
      <c r="AAI76" s="13"/>
      <c r="AAJ76" s="13"/>
      <c r="AAK76" s="13"/>
      <c r="AAL76" s="13"/>
      <c r="AAM76" s="13"/>
      <c r="AAN76" s="13"/>
      <c r="AAO76" s="13"/>
      <c r="AAP76" s="13"/>
      <c r="AAQ76" s="13"/>
      <c r="AAR76" s="13"/>
      <c r="AAS76" s="13"/>
      <c r="AAT76" s="13"/>
      <c r="AAU76" s="13"/>
      <c r="AAV76" s="13"/>
      <c r="AAW76" s="13"/>
      <c r="AAX76" s="13"/>
      <c r="AAY76" s="13"/>
      <c r="AAZ76" s="13"/>
      <c r="ABA76" s="13"/>
      <c r="ABB76" s="13"/>
      <c r="ABC76" s="13"/>
      <c r="ABD76" s="13"/>
      <c r="ABE76" s="13"/>
      <c r="ABF76" s="13"/>
      <c r="ABG76" s="13"/>
      <c r="ABH76" s="13"/>
      <c r="ABI76" s="13"/>
      <c r="ABJ76" s="13"/>
      <c r="ABK76" s="13"/>
      <c r="ABL76" s="13"/>
      <c r="ABM76" s="13"/>
      <c r="ABN76" s="13"/>
      <c r="ABO76" s="13"/>
      <c r="ABP76" s="13"/>
      <c r="ABQ76" s="13"/>
      <c r="ABR76" s="13"/>
      <c r="ABS76" s="13"/>
      <c r="ABT76" s="13"/>
      <c r="ABU76" s="13"/>
      <c r="ABV76" s="13"/>
      <c r="ABW76" s="13"/>
      <c r="ABX76" s="13"/>
      <c r="ABY76" s="13"/>
      <c r="ABZ76" s="13"/>
      <c r="ACA76" s="13"/>
      <c r="ACB76" s="13"/>
      <c r="ACC76" s="13"/>
      <c r="ACD76" s="13"/>
      <c r="ACE76" s="13"/>
      <c r="ACF76" s="13"/>
      <c r="ACG76" s="13"/>
      <c r="ACH76" s="13"/>
      <c r="ACI76" s="13"/>
      <c r="ACJ76" s="13"/>
      <c r="ACK76" s="13"/>
      <c r="ACL76" s="13"/>
      <c r="ACM76" s="13"/>
      <c r="ACN76" s="13"/>
      <c r="ACO76" s="13"/>
      <c r="ACP76" s="13"/>
      <c r="ACQ76" s="13"/>
      <c r="ACR76" s="13"/>
      <c r="ACS76" s="13"/>
      <c r="ACT76" s="13"/>
      <c r="ACU76" s="13"/>
      <c r="ACV76" s="13"/>
      <c r="ACW76" s="13"/>
      <c r="ACX76" s="13"/>
      <c r="ACY76" s="13"/>
      <c r="ACZ76" s="13"/>
      <c r="ADA76" s="13"/>
      <c r="ADB76" s="13"/>
      <c r="ADC76" s="13"/>
      <c r="ADD76" s="13"/>
      <c r="ADE76" s="13"/>
      <c r="ADF76" s="13"/>
      <c r="ADG76" s="13"/>
      <c r="ADH76" s="13"/>
      <c r="ADI76" s="13"/>
      <c r="ADJ76" s="13"/>
      <c r="ADK76" s="13"/>
      <c r="ADL76" s="13"/>
      <c r="ADM76" s="13"/>
      <c r="ADN76" s="13"/>
      <c r="ADO76" s="13"/>
      <c r="ADP76" s="13"/>
      <c r="ADQ76" s="13"/>
      <c r="ADR76" s="13"/>
      <c r="ADS76" s="13"/>
      <c r="ADT76" s="13"/>
      <c r="ADU76" s="13"/>
      <c r="ADV76" s="13"/>
      <c r="ADW76" s="13"/>
      <c r="ADX76" s="13"/>
      <c r="ADY76" s="13"/>
      <c r="ADZ76" s="13"/>
      <c r="AEA76" s="13"/>
      <c r="AEB76" s="13"/>
      <c r="AEC76" s="13"/>
      <c r="AED76" s="13"/>
      <c r="AEE76" s="13"/>
      <c r="AEF76" s="13"/>
      <c r="AEG76" s="13"/>
      <c r="AEH76" s="13"/>
      <c r="AEI76" s="13"/>
      <c r="AEJ76" s="13"/>
      <c r="AEK76" s="13"/>
      <c r="AEL76" s="13"/>
      <c r="AEM76" s="13"/>
      <c r="AEN76" s="13"/>
      <c r="AEO76" s="13"/>
      <c r="AEP76" s="13"/>
      <c r="AEQ76" s="13"/>
      <c r="AER76" s="13"/>
      <c r="AES76" s="13"/>
      <c r="AET76" s="13"/>
      <c r="AEU76" s="13"/>
      <c r="AEV76" s="13"/>
      <c r="AEW76" s="13"/>
      <c r="AEX76" s="13"/>
      <c r="AEY76" s="13"/>
      <c r="AEZ76" s="13"/>
      <c r="AFA76" s="13"/>
      <c r="AFB76" s="13"/>
      <c r="AFC76" s="13"/>
      <c r="AFD76" s="13"/>
      <c r="AFE76" s="13"/>
      <c r="AFF76" s="13"/>
      <c r="AFG76" s="13"/>
      <c r="AFH76" s="13"/>
      <c r="AFI76" s="13"/>
      <c r="AFJ76" s="13"/>
      <c r="AFK76" s="13"/>
      <c r="AFL76" s="13"/>
      <c r="AFM76" s="13"/>
      <c r="AFN76" s="13"/>
      <c r="AFO76" s="13"/>
      <c r="AFP76" s="13"/>
      <c r="AFQ76" s="13"/>
      <c r="AFR76" s="13"/>
      <c r="AFS76" s="13"/>
      <c r="AFT76" s="13"/>
      <c r="AFU76" s="13"/>
      <c r="AFV76" s="13"/>
      <c r="AFW76" s="13"/>
      <c r="AFX76" s="13"/>
      <c r="AFY76" s="13"/>
      <c r="AFZ76" s="13"/>
      <c r="AGA76" s="13"/>
      <c r="AGB76" s="13"/>
      <c r="AGC76" s="13"/>
      <c r="AGD76" s="13"/>
      <c r="AGE76" s="13"/>
      <c r="AGF76" s="13"/>
      <c r="AGG76" s="13"/>
      <c r="AGH76" s="13"/>
      <c r="AGI76" s="13"/>
      <c r="AGJ76" s="13"/>
      <c r="AGK76" s="13"/>
      <c r="AGL76" s="13"/>
      <c r="AGM76" s="13"/>
      <c r="AGN76" s="13"/>
      <c r="AGO76" s="13"/>
      <c r="AGP76" s="13"/>
      <c r="AGQ76" s="13"/>
      <c r="AGR76" s="13"/>
      <c r="AGS76" s="13"/>
      <c r="AGT76" s="13"/>
      <c r="AGU76" s="13"/>
      <c r="AGV76" s="13"/>
      <c r="AGW76" s="13"/>
      <c r="AGX76" s="13"/>
      <c r="AGY76" s="13"/>
      <c r="AGZ76" s="13"/>
      <c r="AHA76" s="13"/>
      <c r="AHB76" s="13"/>
      <c r="AHC76" s="13"/>
      <c r="AHD76" s="13"/>
      <c r="AHE76" s="13"/>
      <c r="AHF76" s="13"/>
      <c r="AHG76" s="13"/>
      <c r="AHH76" s="13"/>
      <c r="AHI76" s="13"/>
      <c r="AHJ76" s="13"/>
      <c r="AHK76" s="13"/>
      <c r="AHL76" s="13"/>
      <c r="AHM76" s="13"/>
      <c r="AHN76" s="13"/>
      <c r="AHO76" s="13"/>
      <c r="AHP76" s="13"/>
      <c r="AHQ76" s="13"/>
      <c r="AHR76" s="13"/>
      <c r="AHS76" s="13"/>
      <c r="AHT76" s="13"/>
      <c r="AHU76" s="13"/>
      <c r="AHV76" s="13"/>
      <c r="AHW76" s="13"/>
      <c r="AHX76" s="13"/>
      <c r="AHY76" s="13"/>
      <c r="AHZ76" s="13"/>
      <c r="AIA76" s="13"/>
      <c r="AIB76" s="13"/>
      <c r="AIC76" s="13"/>
      <c r="AID76" s="13"/>
      <c r="AIE76" s="13"/>
      <c r="AIF76" s="13"/>
      <c r="AIG76" s="13"/>
      <c r="AIH76" s="13"/>
      <c r="AII76" s="13"/>
      <c r="AIJ76" s="13"/>
      <c r="AIK76" s="13"/>
      <c r="AIL76" s="13"/>
      <c r="AIM76" s="13"/>
      <c r="AIN76" s="13"/>
      <c r="AIO76" s="13"/>
      <c r="AIP76" s="13"/>
      <c r="AIQ76" s="13"/>
      <c r="AIR76" s="13"/>
      <c r="AIS76" s="13"/>
      <c r="AIT76" s="13"/>
      <c r="AIU76" s="13"/>
      <c r="AIV76" s="13"/>
      <c r="AIW76" s="13"/>
      <c r="AIX76" s="13"/>
      <c r="AIY76" s="13"/>
      <c r="AIZ76" s="13"/>
      <c r="AJA76" s="13"/>
      <c r="AJB76" s="13"/>
      <c r="AJC76" s="13"/>
      <c r="AJD76" s="13"/>
      <c r="AJE76" s="13"/>
      <c r="AJF76" s="13"/>
      <c r="AJG76" s="13"/>
      <c r="AJH76" s="13"/>
      <c r="AJI76" s="13"/>
      <c r="AJJ76" s="13"/>
      <c r="AJK76" s="13"/>
      <c r="AJL76" s="13"/>
      <c r="AJM76" s="13"/>
      <c r="AJN76" s="13"/>
      <c r="AJO76" s="13"/>
      <c r="AJP76" s="13"/>
      <c r="AJQ76" s="13"/>
      <c r="AJR76" s="13"/>
      <c r="AJS76" s="13"/>
      <c r="AJT76" s="13"/>
      <c r="AJU76" s="13"/>
      <c r="AJV76" s="13"/>
      <c r="AJW76" s="13"/>
      <c r="AJX76" s="13"/>
      <c r="AJY76" s="13"/>
      <c r="AJZ76" s="13"/>
      <c r="AKA76" s="13"/>
      <c r="AKB76" s="13"/>
      <c r="AKC76" s="13"/>
      <c r="AKD76" s="13"/>
      <c r="AKE76" s="13"/>
      <c r="AKF76" s="13"/>
      <c r="AKG76" s="13"/>
      <c r="AKH76" s="13"/>
      <c r="AKI76" s="13"/>
      <c r="AKJ76" s="13"/>
      <c r="AKK76" s="13"/>
      <c r="AKL76" s="13"/>
      <c r="AKM76" s="13"/>
      <c r="AKN76" s="13"/>
      <c r="AKO76" s="13"/>
      <c r="AKP76" s="13"/>
      <c r="AKQ76" s="13"/>
      <c r="AKR76" s="13"/>
      <c r="AKS76" s="13"/>
      <c r="AKT76" s="13"/>
      <c r="AKU76" s="13"/>
      <c r="AKV76" s="13"/>
      <c r="AKW76" s="13"/>
      <c r="AKX76" s="13"/>
      <c r="AKY76" s="13"/>
      <c r="AKZ76" s="13"/>
      <c r="ALA76" s="13"/>
      <c r="ALB76" s="13"/>
      <c r="ALC76" s="13"/>
      <c r="ALD76" s="13"/>
      <c r="ALE76" s="13"/>
      <c r="ALF76" s="13"/>
      <c r="ALG76" s="13"/>
      <c r="ALH76" s="13"/>
      <c r="ALI76" s="13"/>
      <c r="ALJ76" s="13"/>
      <c r="ALK76" s="13"/>
      <c r="ALL76" s="13"/>
      <c r="ALM76" s="13"/>
      <c r="ALN76" s="13"/>
      <c r="ALO76" s="13"/>
      <c r="ALP76" s="13"/>
      <c r="ALQ76" s="13"/>
      <c r="ALR76" s="13"/>
      <c r="ALS76" s="13"/>
      <c r="ALT76" s="13"/>
      <c r="ALU76" s="13"/>
      <c r="ALV76" s="13"/>
      <c r="ALW76" s="13"/>
      <c r="ALX76" s="13"/>
      <c r="ALY76" s="13"/>
      <c r="ALZ76" s="13"/>
      <c r="AMA76" s="13"/>
      <c r="AMB76" s="13"/>
      <c r="AMC76" s="13"/>
      <c r="AMD76" s="13"/>
      <c r="AME76" s="13"/>
      <c r="AMF76" s="13"/>
      <c r="AMG76" s="13"/>
      <c r="AMH76" s="13"/>
      <c r="AMI76" s="13"/>
      <c r="AMJ76" s="13"/>
      <c r="AMK76" s="13"/>
      <c r="AML76" s="13"/>
      <c r="AMM76" s="13"/>
      <c r="AMN76" s="13"/>
      <c r="AMO76" s="13"/>
      <c r="AMP76" s="13"/>
      <c r="AMQ76" s="13"/>
      <c r="AMR76" s="13"/>
      <c r="AMS76" s="13"/>
      <c r="AMT76" s="13"/>
      <c r="AMU76" s="13"/>
      <c r="AMV76" s="13"/>
      <c r="AMW76" s="13"/>
      <c r="AMX76" s="13"/>
      <c r="AMY76" s="13"/>
      <c r="AMZ76" s="13"/>
      <c r="ANA76" s="13"/>
      <c r="ANB76" s="13"/>
      <c r="ANC76" s="13"/>
      <c r="AND76" s="13"/>
      <c r="ANE76" s="13"/>
      <c r="ANF76" s="13"/>
      <c r="ANG76" s="13"/>
      <c r="ANH76" s="13"/>
      <c r="ANI76" s="13"/>
      <c r="ANJ76" s="13"/>
      <c r="ANK76" s="13"/>
      <c r="ANL76" s="13"/>
      <c r="ANM76" s="13"/>
      <c r="ANN76" s="13"/>
      <c r="ANO76" s="13"/>
      <c r="ANP76" s="13"/>
      <c r="ANQ76" s="13"/>
      <c r="ANR76" s="13"/>
      <c r="ANS76" s="13"/>
      <c r="ANT76" s="13"/>
      <c r="ANU76" s="13"/>
      <c r="ANV76" s="13"/>
      <c r="ANW76" s="13"/>
      <c r="ANX76" s="13"/>
      <c r="ANY76" s="13"/>
      <c r="ANZ76" s="13"/>
      <c r="AOA76" s="13"/>
      <c r="AOB76" s="13"/>
      <c r="AOC76" s="13"/>
      <c r="AOD76" s="13"/>
      <c r="AOE76" s="13"/>
      <c r="AOF76" s="13"/>
      <c r="AOG76" s="13"/>
      <c r="AOH76" s="13"/>
      <c r="AOI76" s="13"/>
      <c r="AOJ76" s="13"/>
      <c r="AOK76" s="13"/>
      <c r="AOL76" s="13"/>
      <c r="AOM76" s="13"/>
      <c r="AON76" s="13"/>
      <c r="AOO76" s="13"/>
      <c r="AOP76" s="13"/>
      <c r="AOQ76" s="13"/>
      <c r="AOR76" s="13"/>
      <c r="AOS76" s="13"/>
      <c r="AOT76" s="13"/>
      <c r="AOU76" s="13"/>
      <c r="AOV76" s="13"/>
      <c r="AOW76" s="13"/>
      <c r="AOX76" s="13"/>
      <c r="AOY76" s="13"/>
      <c r="AOZ76" s="13"/>
      <c r="APA76" s="13"/>
      <c r="APB76" s="13"/>
      <c r="APC76" s="13"/>
      <c r="APD76" s="13"/>
      <c r="APE76" s="13"/>
      <c r="APF76" s="13"/>
      <c r="APG76" s="13"/>
      <c r="APH76" s="13"/>
      <c r="API76" s="13"/>
      <c r="APJ76" s="13"/>
      <c r="APK76" s="13"/>
      <c r="APL76" s="13"/>
      <c r="APM76" s="13"/>
      <c r="APN76" s="13"/>
      <c r="APO76" s="13"/>
      <c r="APP76" s="13"/>
      <c r="APQ76" s="13"/>
      <c r="APR76" s="13"/>
      <c r="APS76" s="13"/>
      <c r="APT76" s="13"/>
      <c r="APU76" s="13"/>
      <c r="APV76" s="13"/>
      <c r="APW76" s="13"/>
      <c r="APX76" s="13"/>
      <c r="APY76" s="13"/>
      <c r="APZ76" s="13"/>
      <c r="AQA76" s="13"/>
      <c r="AQB76" s="13"/>
      <c r="AQC76" s="13"/>
      <c r="AQD76" s="13"/>
      <c r="AQE76" s="13"/>
      <c r="AQF76" s="13"/>
      <c r="AQG76" s="13"/>
      <c r="AQH76" s="13"/>
      <c r="AQI76" s="13"/>
      <c r="AQJ76" s="13"/>
      <c r="AQK76" s="13"/>
      <c r="AQL76" s="13"/>
      <c r="AQM76" s="13"/>
      <c r="AQN76" s="13"/>
      <c r="AQO76" s="13"/>
      <c r="AQP76" s="13"/>
      <c r="AQQ76" s="13"/>
      <c r="AQR76" s="13"/>
      <c r="AQS76" s="13"/>
      <c r="AQT76" s="13"/>
      <c r="AQU76" s="13"/>
      <c r="AQV76" s="13"/>
      <c r="AQW76" s="13"/>
      <c r="AQX76" s="13"/>
      <c r="AQY76" s="13"/>
      <c r="AQZ76" s="13"/>
      <c r="ARA76" s="13"/>
      <c r="ARB76" s="13"/>
      <c r="ARC76" s="13"/>
      <c r="ARD76" s="13"/>
      <c r="ARE76" s="13"/>
      <c r="ARF76" s="13"/>
      <c r="ARG76" s="13"/>
      <c r="ARH76" s="13"/>
      <c r="ARI76" s="13"/>
      <c r="ARJ76" s="13"/>
      <c r="ARK76" s="13"/>
      <c r="ARL76" s="13"/>
      <c r="ARM76" s="13"/>
      <c r="ARN76" s="13"/>
      <c r="ARO76" s="13"/>
      <c r="ARP76" s="13"/>
      <c r="ARQ76" s="13"/>
      <c r="ARR76" s="13"/>
      <c r="ARS76" s="13"/>
      <c r="ART76" s="13"/>
      <c r="ARU76" s="13"/>
      <c r="ARV76" s="13"/>
      <c r="ARW76" s="13"/>
      <c r="ARX76" s="13"/>
      <c r="ARY76" s="13"/>
      <c r="ARZ76" s="13"/>
      <c r="ASA76" s="13"/>
      <c r="ASB76" s="13"/>
      <c r="ASC76" s="13"/>
      <c r="ASD76" s="13"/>
      <c r="ASE76" s="13"/>
      <c r="ASF76" s="13"/>
      <c r="ASG76" s="13"/>
      <c r="ASH76" s="13"/>
      <c r="ASI76" s="13"/>
      <c r="ASJ76" s="13"/>
      <c r="ASK76" s="13"/>
      <c r="ASL76" s="13"/>
      <c r="ASM76" s="13"/>
      <c r="ASN76" s="13"/>
      <c r="ASO76" s="13"/>
      <c r="ASP76" s="13"/>
      <c r="ASQ76" s="13"/>
      <c r="ASR76" s="13"/>
      <c r="ASS76" s="13"/>
      <c r="AST76" s="13"/>
      <c r="ASU76" s="13"/>
      <c r="ASV76" s="13"/>
      <c r="ASW76" s="13"/>
      <c r="ASX76" s="13"/>
      <c r="ASY76" s="13"/>
      <c r="ASZ76" s="13"/>
      <c r="ATA76" s="13"/>
      <c r="ATB76" s="13"/>
      <c r="ATC76" s="13"/>
      <c r="ATD76" s="13"/>
      <c r="ATE76" s="13"/>
      <c r="ATF76" s="13"/>
      <c r="ATG76" s="13"/>
      <c r="ATH76" s="13"/>
      <c r="ATI76" s="13"/>
      <c r="ATJ76" s="13"/>
      <c r="ATK76" s="13"/>
      <c r="ATL76" s="13"/>
      <c r="ATM76" s="13"/>
      <c r="ATN76" s="13"/>
      <c r="ATO76" s="13"/>
      <c r="ATP76" s="13"/>
      <c r="ATQ76" s="13"/>
      <c r="ATR76" s="13"/>
      <c r="ATS76" s="13"/>
      <c r="ATT76" s="13"/>
      <c r="ATU76" s="13"/>
      <c r="ATV76" s="13"/>
      <c r="ATW76" s="13"/>
      <c r="ATX76" s="13"/>
      <c r="ATY76" s="13"/>
      <c r="ATZ76" s="13"/>
      <c r="AUA76" s="13"/>
      <c r="AUB76" s="13"/>
      <c r="AUC76" s="13"/>
      <c r="AUD76" s="13"/>
      <c r="AUE76" s="13"/>
      <c r="AUF76" s="13"/>
      <c r="AUG76" s="13"/>
      <c r="AUH76" s="13"/>
      <c r="AUI76" s="13"/>
      <c r="AUJ76" s="13"/>
      <c r="AUK76" s="13"/>
      <c r="AUL76" s="13"/>
      <c r="AUM76" s="13"/>
      <c r="AUN76" s="13"/>
      <c r="AUO76" s="13"/>
      <c r="AUP76" s="13"/>
      <c r="AUQ76" s="13"/>
      <c r="AUR76" s="13"/>
      <c r="AUS76" s="13"/>
      <c r="AUT76" s="13"/>
      <c r="AUU76" s="13"/>
      <c r="AUV76" s="13"/>
      <c r="AUW76" s="13"/>
      <c r="AUX76" s="13"/>
      <c r="AUY76" s="13"/>
      <c r="AUZ76" s="13"/>
      <c r="AVA76" s="13"/>
      <c r="AVB76" s="13"/>
      <c r="AVC76" s="13"/>
      <c r="AVD76" s="13"/>
      <c r="AVE76" s="13"/>
      <c r="AVF76" s="13"/>
      <c r="AVG76" s="13"/>
      <c r="AVH76" s="13"/>
      <c r="AVI76" s="13"/>
      <c r="AVJ76" s="13"/>
      <c r="AVK76" s="13"/>
      <c r="AVL76" s="13"/>
      <c r="AVM76" s="13"/>
      <c r="AVN76" s="13"/>
      <c r="AVO76" s="13"/>
      <c r="AVP76" s="13"/>
      <c r="AVQ76" s="13"/>
      <c r="AVR76" s="13"/>
      <c r="AVS76" s="13"/>
      <c r="AVT76" s="13"/>
      <c r="AVU76" s="13"/>
      <c r="AVV76" s="13"/>
      <c r="AVW76" s="13"/>
      <c r="AVX76" s="13"/>
      <c r="AVY76" s="13"/>
      <c r="AVZ76" s="13"/>
      <c r="AWA76" s="13"/>
      <c r="AWB76" s="13"/>
      <c r="AWC76" s="13"/>
      <c r="AWD76" s="13"/>
      <c r="AWE76" s="13"/>
      <c r="AWF76" s="13"/>
      <c r="AWG76" s="13"/>
      <c r="AWH76" s="13"/>
      <c r="AWI76" s="13"/>
      <c r="AWJ76" s="13"/>
      <c r="AWK76" s="13"/>
      <c r="AWL76" s="13"/>
      <c r="AWM76" s="13"/>
      <c r="AWN76" s="13"/>
      <c r="AWO76" s="13"/>
      <c r="AWP76" s="13"/>
      <c r="AWQ76" s="13"/>
      <c r="AWR76" s="13"/>
      <c r="AWS76" s="13"/>
      <c r="AWT76" s="13"/>
      <c r="AWU76" s="13"/>
      <c r="AWV76" s="13"/>
      <c r="AWW76" s="13"/>
      <c r="AWX76" s="13"/>
      <c r="AWY76" s="13"/>
      <c r="AWZ76" s="13"/>
      <c r="AXA76" s="13"/>
      <c r="AXB76" s="13"/>
      <c r="AXC76" s="13"/>
      <c r="AXD76" s="13"/>
      <c r="AXE76" s="13"/>
      <c r="AXF76" s="13"/>
      <c r="AXG76" s="13"/>
      <c r="AXH76" s="13"/>
      <c r="AXI76" s="13"/>
      <c r="AXJ76" s="13"/>
      <c r="AXK76" s="13"/>
      <c r="AXL76" s="13"/>
      <c r="AXM76" s="13"/>
      <c r="AXN76" s="13"/>
      <c r="AXO76" s="13"/>
      <c r="AXP76" s="13"/>
      <c r="AXQ76" s="13"/>
      <c r="AXR76" s="13"/>
      <c r="AXS76" s="13"/>
      <c r="AXT76" s="13"/>
      <c r="AXU76" s="13"/>
      <c r="AXV76" s="13"/>
      <c r="AXW76" s="13"/>
      <c r="AXX76" s="13"/>
      <c r="AXY76" s="13"/>
      <c r="AXZ76" s="13"/>
      <c r="AYA76" s="13"/>
      <c r="AYB76" s="13"/>
      <c r="AYC76" s="13"/>
      <c r="AYD76" s="13"/>
      <c r="AYE76" s="13"/>
      <c r="AYF76" s="13"/>
      <c r="AYG76" s="13"/>
      <c r="AYH76" s="13"/>
      <c r="AYI76" s="13"/>
      <c r="AYJ76" s="13"/>
      <c r="AYK76" s="13"/>
      <c r="AYL76" s="13"/>
      <c r="AYM76" s="13"/>
      <c r="AYN76" s="13"/>
      <c r="AYO76" s="13"/>
      <c r="AYP76" s="13"/>
      <c r="AYQ76" s="13"/>
      <c r="AYR76" s="13"/>
      <c r="AYS76" s="13"/>
      <c r="AYT76" s="13"/>
      <c r="AYU76" s="13"/>
      <c r="AYV76" s="13"/>
      <c r="AYW76" s="13"/>
      <c r="AYX76" s="13"/>
      <c r="AYY76" s="13"/>
      <c r="AYZ76" s="13"/>
      <c r="AZA76" s="13"/>
      <c r="AZB76" s="13"/>
      <c r="AZC76" s="13"/>
      <c r="AZD76" s="13"/>
      <c r="AZE76" s="13"/>
      <c r="AZF76" s="13"/>
      <c r="AZG76" s="13"/>
      <c r="AZH76" s="13"/>
      <c r="AZI76" s="13"/>
      <c r="AZJ76" s="13"/>
      <c r="AZK76" s="13"/>
      <c r="AZL76" s="13"/>
      <c r="AZM76" s="13"/>
      <c r="AZN76" s="13"/>
      <c r="AZO76" s="13"/>
      <c r="AZP76" s="13"/>
      <c r="AZQ76" s="13"/>
      <c r="AZR76" s="13"/>
      <c r="AZS76" s="13"/>
      <c r="AZT76" s="13"/>
      <c r="AZU76" s="13"/>
      <c r="AZV76" s="13"/>
      <c r="AZW76" s="13"/>
      <c r="AZX76" s="13"/>
      <c r="AZY76" s="13"/>
      <c r="AZZ76" s="13"/>
      <c r="BAA76" s="13"/>
      <c r="BAB76" s="13"/>
      <c r="BAC76" s="13"/>
      <c r="BAD76" s="13"/>
      <c r="BAE76" s="13"/>
      <c r="BAF76" s="13"/>
      <c r="BAG76" s="13"/>
      <c r="BAH76" s="13"/>
      <c r="BAI76" s="13"/>
      <c r="BAJ76" s="13"/>
      <c r="BAK76" s="13"/>
      <c r="BAL76" s="13"/>
      <c r="BAM76" s="13"/>
      <c r="BAN76" s="13"/>
      <c r="BAO76" s="13"/>
      <c r="BAP76" s="13"/>
      <c r="BAQ76" s="13"/>
      <c r="BAR76" s="13"/>
      <c r="BAS76" s="13"/>
      <c r="BAT76" s="13"/>
      <c r="BAU76" s="13"/>
      <c r="BAV76" s="13"/>
      <c r="BAW76" s="13"/>
      <c r="BAX76" s="13"/>
      <c r="BAY76" s="13"/>
      <c r="BAZ76" s="13"/>
      <c r="BBA76" s="13"/>
      <c r="BBB76" s="13"/>
      <c r="BBC76" s="13"/>
      <c r="BBD76" s="13"/>
      <c r="BBE76" s="13"/>
      <c r="BBF76" s="13"/>
      <c r="BBG76" s="13"/>
      <c r="BBH76" s="13"/>
      <c r="BBI76" s="13"/>
      <c r="BBJ76" s="13"/>
      <c r="BBK76" s="13"/>
      <c r="BBL76" s="13"/>
      <c r="BBM76" s="13"/>
      <c r="BBN76" s="13"/>
      <c r="BBO76" s="13"/>
      <c r="BBP76" s="13"/>
      <c r="BBQ76" s="13"/>
      <c r="BBR76" s="13"/>
      <c r="BBS76" s="13"/>
      <c r="BBT76" s="13"/>
      <c r="BBU76" s="13"/>
      <c r="BBV76" s="13"/>
      <c r="BBW76" s="13"/>
      <c r="BBX76" s="13"/>
      <c r="BBY76" s="13"/>
      <c r="BBZ76" s="13"/>
      <c r="BCA76" s="13"/>
      <c r="BCB76" s="13"/>
      <c r="BCC76" s="13"/>
      <c r="BCD76" s="13"/>
      <c r="BCE76" s="13"/>
      <c r="BCF76" s="13"/>
      <c r="BCG76" s="13"/>
      <c r="BCH76" s="13"/>
      <c r="BCI76" s="13"/>
      <c r="BCJ76" s="13"/>
      <c r="BCK76" s="13"/>
      <c r="BCL76" s="13"/>
      <c r="BCM76" s="13"/>
      <c r="BCN76" s="13"/>
      <c r="BCO76" s="13"/>
      <c r="BCP76" s="13"/>
      <c r="BCQ76" s="13"/>
      <c r="BCR76" s="13"/>
      <c r="BCS76" s="13"/>
      <c r="BCT76" s="13"/>
      <c r="BCU76" s="13"/>
      <c r="BCV76" s="13"/>
      <c r="BCW76" s="13"/>
      <c r="BCX76" s="13"/>
      <c r="BCY76" s="13"/>
      <c r="BCZ76" s="13"/>
      <c r="BDA76" s="13"/>
      <c r="BDB76" s="13"/>
      <c r="BDC76" s="13"/>
      <c r="BDD76" s="13"/>
      <c r="BDE76" s="13"/>
      <c r="BDF76" s="13"/>
      <c r="BDG76" s="13"/>
      <c r="BDH76" s="13"/>
      <c r="BDI76" s="13"/>
      <c r="BDJ76" s="13"/>
      <c r="BDK76" s="13"/>
      <c r="BDL76" s="13"/>
      <c r="BDM76" s="13"/>
      <c r="BDN76" s="13"/>
      <c r="BDO76" s="13"/>
      <c r="BDP76" s="13"/>
      <c r="BDQ76" s="13"/>
      <c r="BDR76" s="13"/>
      <c r="BDS76" s="13"/>
      <c r="BDT76" s="13"/>
      <c r="BDU76" s="13"/>
      <c r="BDV76" s="13"/>
      <c r="BDW76" s="13"/>
      <c r="BDX76" s="13"/>
      <c r="BDY76" s="13"/>
      <c r="BDZ76" s="13"/>
      <c r="BEA76" s="13"/>
      <c r="BEB76" s="13"/>
      <c r="BEC76" s="13"/>
      <c r="BED76" s="13"/>
      <c r="BEE76" s="13"/>
      <c r="BEF76" s="13"/>
      <c r="BEG76" s="13"/>
      <c r="BEH76" s="13"/>
      <c r="BEI76" s="13"/>
      <c r="BEJ76" s="13"/>
      <c r="BEK76" s="13"/>
      <c r="BEL76" s="13"/>
      <c r="BEM76" s="13"/>
      <c r="BEN76" s="13"/>
      <c r="BEO76" s="13"/>
      <c r="BEP76" s="13"/>
      <c r="BEQ76" s="13"/>
      <c r="BER76" s="13"/>
      <c r="BES76" s="13"/>
      <c r="BET76" s="13"/>
      <c r="BEU76" s="13"/>
      <c r="BEV76" s="13"/>
      <c r="BEW76" s="13"/>
      <c r="BEX76" s="13"/>
      <c r="BEY76" s="13"/>
      <c r="BEZ76" s="13"/>
      <c r="BFA76" s="13"/>
      <c r="BFB76" s="13"/>
      <c r="BFC76" s="13"/>
      <c r="BFD76" s="13"/>
      <c r="BFE76" s="13"/>
      <c r="BFF76" s="13"/>
      <c r="BFG76" s="13"/>
      <c r="BFH76" s="13"/>
      <c r="BFI76" s="13"/>
      <c r="BFJ76" s="13"/>
      <c r="BFK76" s="13"/>
      <c r="BFL76" s="13"/>
      <c r="BFM76" s="13"/>
      <c r="BFN76" s="13"/>
      <c r="BFO76" s="13"/>
      <c r="BFP76" s="13"/>
      <c r="BFQ76" s="13"/>
      <c r="BFR76" s="13"/>
      <c r="BFS76" s="13"/>
      <c r="BFT76" s="13"/>
      <c r="BFU76" s="13"/>
      <c r="BFV76" s="13"/>
      <c r="BFW76" s="13"/>
      <c r="BFX76" s="13"/>
      <c r="BFY76" s="13"/>
      <c r="BFZ76" s="13"/>
      <c r="BGA76" s="13"/>
      <c r="BGB76" s="13"/>
      <c r="BGC76" s="13"/>
      <c r="BGD76" s="13"/>
      <c r="BGE76" s="13"/>
      <c r="BGF76" s="13"/>
      <c r="BGG76" s="13"/>
      <c r="BGH76" s="13"/>
      <c r="BGI76" s="13"/>
      <c r="BGJ76" s="13"/>
      <c r="BGK76" s="13"/>
      <c r="BGL76" s="13"/>
      <c r="BGM76" s="13"/>
      <c r="BGN76" s="13"/>
      <c r="BGO76" s="13"/>
      <c r="BGP76" s="13"/>
      <c r="BGQ76" s="13"/>
      <c r="BGR76" s="13"/>
      <c r="BGS76" s="13"/>
      <c r="BGT76" s="13"/>
      <c r="BGU76" s="13"/>
      <c r="BGV76" s="13"/>
      <c r="BGW76" s="13"/>
      <c r="BGX76" s="13"/>
      <c r="BGY76" s="13"/>
      <c r="BGZ76" s="13"/>
      <c r="BHA76" s="13"/>
      <c r="BHB76" s="13"/>
      <c r="BHC76" s="13"/>
      <c r="BHD76" s="13"/>
      <c r="BHE76" s="13"/>
      <c r="BHF76" s="13"/>
      <c r="BHG76" s="13"/>
      <c r="BHH76" s="13"/>
      <c r="BHI76" s="13"/>
      <c r="BHJ76" s="13"/>
      <c r="BHK76" s="13"/>
      <c r="BHL76" s="13"/>
      <c r="BHM76" s="13"/>
      <c r="BHN76" s="13"/>
      <c r="BHO76" s="13"/>
      <c r="BHP76" s="13"/>
      <c r="BHQ76" s="13"/>
      <c r="BHR76" s="13"/>
      <c r="BHS76" s="13"/>
      <c r="BHT76" s="13"/>
      <c r="BHU76" s="13"/>
      <c r="BHV76" s="13"/>
      <c r="BHW76" s="13"/>
      <c r="BHX76" s="13"/>
      <c r="BHY76" s="13"/>
      <c r="BHZ76" s="13"/>
      <c r="BIA76" s="13"/>
      <c r="BIB76" s="13"/>
      <c r="BIC76" s="13"/>
      <c r="BID76" s="13"/>
      <c r="BIE76" s="13"/>
      <c r="BIF76" s="13"/>
      <c r="BIG76" s="13"/>
      <c r="BIH76" s="13"/>
      <c r="BII76" s="13"/>
      <c r="BIJ76" s="13"/>
      <c r="BIK76" s="13"/>
      <c r="BIL76" s="13"/>
      <c r="BIM76" s="13"/>
      <c r="BIN76" s="13"/>
      <c r="BIO76" s="13"/>
      <c r="BIP76" s="13"/>
      <c r="BIQ76" s="13"/>
      <c r="BIR76" s="13"/>
      <c r="BIS76" s="13"/>
      <c r="BIT76" s="13"/>
      <c r="BIU76" s="13"/>
      <c r="BIV76" s="13"/>
      <c r="BIW76" s="13"/>
      <c r="BIX76" s="13"/>
      <c r="BIY76" s="13"/>
      <c r="BIZ76" s="13"/>
      <c r="BJA76" s="13"/>
      <c r="BJB76" s="13"/>
      <c r="BJC76" s="13"/>
      <c r="BJD76" s="13"/>
      <c r="BJE76" s="13"/>
      <c r="BJF76" s="13"/>
      <c r="BJG76" s="13"/>
      <c r="BJH76" s="13"/>
      <c r="BJI76" s="13"/>
      <c r="BJJ76" s="13"/>
      <c r="BJK76" s="13"/>
      <c r="BJL76" s="13"/>
      <c r="BJM76" s="13"/>
      <c r="BJN76" s="13"/>
      <c r="BJO76" s="13"/>
      <c r="BJP76" s="13"/>
      <c r="BJQ76" s="13"/>
      <c r="BJR76" s="13"/>
      <c r="BJS76" s="13"/>
      <c r="BJT76" s="13"/>
      <c r="BJU76" s="13"/>
      <c r="BJV76" s="13"/>
      <c r="BJW76" s="13"/>
      <c r="BJX76" s="13"/>
      <c r="BJY76" s="13"/>
      <c r="BJZ76" s="13"/>
      <c r="BKA76" s="13"/>
      <c r="BKB76" s="13"/>
      <c r="BKC76" s="13"/>
      <c r="BKD76" s="13"/>
      <c r="BKE76" s="13"/>
      <c r="BKF76" s="13"/>
      <c r="BKG76" s="13"/>
      <c r="BKH76" s="13"/>
      <c r="BKI76" s="13"/>
      <c r="BKJ76" s="13"/>
      <c r="BKK76" s="13"/>
      <c r="BKL76" s="13"/>
      <c r="BKM76" s="13"/>
      <c r="BKN76" s="13"/>
      <c r="BKO76" s="13"/>
      <c r="BKP76" s="13"/>
      <c r="BKQ76" s="13"/>
      <c r="BKR76" s="13"/>
      <c r="BKS76" s="13"/>
      <c r="BKT76" s="13"/>
      <c r="BKU76" s="13"/>
      <c r="BKV76" s="13"/>
      <c r="BKW76" s="13"/>
      <c r="BKX76" s="13"/>
      <c r="BKY76" s="13"/>
      <c r="BKZ76" s="13"/>
      <c r="BLA76" s="13"/>
      <c r="BLB76" s="13"/>
      <c r="BLC76" s="13"/>
      <c r="BLD76" s="13"/>
      <c r="BLE76" s="13"/>
      <c r="BLF76" s="13"/>
      <c r="BLG76" s="13"/>
      <c r="BLH76" s="13"/>
      <c r="BLI76" s="13"/>
      <c r="BLJ76" s="13"/>
      <c r="BLK76" s="13"/>
      <c r="BLL76" s="13"/>
      <c r="BLM76" s="13"/>
      <c r="BLN76" s="13"/>
      <c r="BLO76" s="13"/>
      <c r="BLP76" s="13"/>
      <c r="BLQ76" s="13"/>
      <c r="BLR76" s="13"/>
      <c r="BLS76" s="13"/>
      <c r="BLT76" s="13"/>
      <c r="BLU76" s="13"/>
      <c r="BLV76" s="13"/>
      <c r="BLW76" s="13"/>
      <c r="BLX76" s="13"/>
      <c r="BLY76" s="13"/>
      <c r="BLZ76" s="13"/>
      <c r="BMA76" s="13"/>
      <c r="BMB76" s="13"/>
      <c r="BMC76" s="13"/>
      <c r="BMD76" s="13"/>
      <c r="BME76" s="13"/>
      <c r="BMF76" s="13"/>
      <c r="BMG76" s="13"/>
      <c r="BMH76" s="13"/>
      <c r="BMI76" s="13"/>
      <c r="BMJ76" s="13"/>
      <c r="BMK76" s="13"/>
      <c r="BML76" s="13"/>
      <c r="BMM76" s="13"/>
      <c r="BMN76" s="13"/>
      <c r="BMO76" s="13"/>
      <c r="BMP76" s="13"/>
      <c r="BMQ76" s="13"/>
      <c r="BMR76" s="13"/>
      <c r="BMS76" s="13"/>
      <c r="BMT76" s="13"/>
      <c r="BMU76" s="13"/>
      <c r="BMV76" s="13"/>
      <c r="BMW76" s="13"/>
      <c r="BMX76" s="13"/>
      <c r="BMY76" s="13"/>
      <c r="BMZ76" s="13"/>
      <c r="BNA76" s="13"/>
      <c r="BNB76" s="13"/>
      <c r="BNC76" s="13"/>
      <c r="BND76" s="13"/>
      <c r="BNE76" s="13"/>
      <c r="BNF76" s="13"/>
      <c r="BNG76" s="13"/>
      <c r="BNH76" s="13"/>
      <c r="BNI76" s="13"/>
      <c r="BNJ76" s="13"/>
      <c r="BNK76" s="13"/>
      <c r="BNL76" s="13"/>
      <c r="BNM76" s="13"/>
      <c r="BNN76" s="13"/>
      <c r="BNO76" s="13"/>
      <c r="BNP76" s="13"/>
      <c r="BNQ76" s="13"/>
      <c r="BNR76" s="13"/>
      <c r="BNS76" s="13"/>
      <c r="BNT76" s="13"/>
      <c r="BNU76" s="13"/>
      <c r="BNV76" s="13"/>
      <c r="BNW76" s="13"/>
      <c r="BNX76" s="13"/>
      <c r="BNY76" s="13"/>
      <c r="BNZ76" s="13"/>
      <c r="BOA76" s="13"/>
      <c r="BOB76" s="13"/>
      <c r="BOC76" s="13"/>
      <c r="BOD76" s="13"/>
      <c r="BOE76" s="13"/>
      <c r="BOF76" s="13"/>
      <c r="BOG76" s="13"/>
      <c r="BOH76" s="13"/>
      <c r="BOI76" s="13"/>
      <c r="BOJ76" s="13"/>
      <c r="BOK76" s="13"/>
      <c r="BOL76" s="13"/>
      <c r="BOM76" s="13"/>
      <c r="BON76" s="13"/>
      <c r="BOO76" s="13"/>
      <c r="BOP76" s="13"/>
      <c r="BOQ76" s="13"/>
      <c r="BOR76" s="13"/>
      <c r="BOS76" s="13"/>
      <c r="BOT76" s="13"/>
      <c r="BOU76" s="13"/>
      <c r="BOV76" s="13"/>
      <c r="BOW76" s="13"/>
      <c r="BOX76" s="13"/>
      <c r="BOY76" s="13"/>
      <c r="BOZ76" s="13"/>
      <c r="BPA76" s="13"/>
      <c r="BPB76" s="13"/>
      <c r="BPC76" s="13"/>
      <c r="BPD76" s="13"/>
      <c r="BPE76" s="13"/>
      <c r="BPF76" s="13"/>
      <c r="BPG76" s="13"/>
      <c r="BPH76" s="13"/>
      <c r="BPI76" s="13"/>
      <c r="BPJ76" s="13"/>
      <c r="BPK76" s="13"/>
      <c r="BPL76" s="13"/>
      <c r="BPM76" s="13"/>
      <c r="BPN76" s="13"/>
      <c r="BPO76" s="13"/>
      <c r="BPP76" s="13"/>
      <c r="BPQ76" s="13"/>
      <c r="BPR76" s="13"/>
      <c r="BPS76" s="13"/>
      <c r="BPT76" s="13"/>
      <c r="BPU76" s="13"/>
      <c r="BPV76" s="13"/>
      <c r="BPW76" s="13"/>
      <c r="BPX76" s="13"/>
      <c r="BPY76" s="13"/>
      <c r="BPZ76" s="13"/>
      <c r="BQA76" s="13"/>
      <c r="BQB76" s="13"/>
      <c r="BQC76" s="13"/>
      <c r="BQD76" s="13"/>
      <c r="BQE76" s="13"/>
      <c r="BQF76" s="13"/>
      <c r="BQG76" s="13"/>
      <c r="BQH76" s="13"/>
      <c r="BQI76" s="13"/>
      <c r="BQJ76" s="13"/>
      <c r="BQK76" s="13"/>
      <c r="BQL76" s="13"/>
      <c r="BQM76" s="13"/>
      <c r="BQN76" s="13"/>
      <c r="BQO76" s="13"/>
      <c r="BQP76" s="13"/>
      <c r="BQQ76" s="13"/>
      <c r="BQR76" s="13"/>
      <c r="BQS76" s="13"/>
      <c r="BQT76" s="13"/>
      <c r="BQU76" s="13"/>
      <c r="BQV76" s="13"/>
      <c r="BQW76" s="13"/>
      <c r="BQX76" s="13"/>
      <c r="BQY76" s="13"/>
      <c r="BQZ76" s="13"/>
      <c r="BRA76" s="13"/>
      <c r="BRB76" s="13"/>
      <c r="BRC76" s="13"/>
      <c r="BRD76" s="13"/>
      <c r="BRE76" s="13"/>
      <c r="BRF76" s="13"/>
      <c r="BRG76" s="13"/>
      <c r="BRH76" s="13"/>
      <c r="BRI76" s="13"/>
      <c r="BRJ76" s="13"/>
      <c r="BRK76" s="13"/>
      <c r="BRL76" s="13"/>
      <c r="BRM76" s="13"/>
      <c r="BRN76" s="13"/>
      <c r="BRO76" s="13"/>
      <c r="BRP76" s="13"/>
      <c r="BRQ76" s="13"/>
      <c r="BRR76" s="13"/>
      <c r="BRS76" s="13"/>
      <c r="BRT76" s="13"/>
      <c r="BRU76" s="13"/>
      <c r="BRV76" s="13"/>
      <c r="BRW76" s="13"/>
      <c r="BRX76" s="13"/>
      <c r="BRY76" s="13"/>
      <c r="BRZ76" s="13"/>
      <c r="BSA76" s="13"/>
      <c r="BSB76" s="13"/>
      <c r="BSC76" s="13"/>
      <c r="BSD76" s="13"/>
      <c r="BSE76" s="13"/>
      <c r="BSF76" s="13"/>
      <c r="BSG76" s="13"/>
      <c r="BSH76" s="13"/>
      <c r="BSI76" s="13"/>
      <c r="BSJ76" s="13"/>
      <c r="BSK76" s="13"/>
      <c r="BSL76" s="13"/>
      <c r="BSM76" s="13"/>
      <c r="BSN76" s="13"/>
      <c r="BSO76" s="13"/>
      <c r="BSP76" s="13"/>
      <c r="BSQ76" s="13"/>
      <c r="BSR76" s="13"/>
      <c r="BSS76" s="13"/>
      <c r="BST76" s="13"/>
      <c r="BSU76" s="13"/>
      <c r="BSV76" s="13"/>
      <c r="BSW76" s="13"/>
      <c r="BSX76" s="13"/>
      <c r="BSY76" s="13"/>
      <c r="BSZ76" s="13"/>
      <c r="BTA76" s="13"/>
      <c r="BTB76" s="13"/>
      <c r="BTC76" s="13"/>
      <c r="BTD76" s="13"/>
      <c r="BTE76" s="13"/>
      <c r="BTF76" s="13"/>
      <c r="BTG76" s="13"/>
      <c r="BTH76" s="13"/>
      <c r="BTI76" s="13"/>
      <c r="BTJ76" s="13"/>
      <c r="BTK76" s="13"/>
      <c r="BTL76" s="13"/>
      <c r="BTM76" s="13"/>
      <c r="BTN76" s="13"/>
      <c r="BTO76" s="13"/>
      <c r="BTP76" s="13"/>
      <c r="BTQ76" s="13"/>
      <c r="BTR76" s="13"/>
      <c r="BTS76" s="13"/>
      <c r="BTT76" s="13"/>
      <c r="BTU76" s="13"/>
      <c r="BTV76" s="13"/>
      <c r="BTW76" s="13"/>
      <c r="BTX76" s="13"/>
      <c r="BTY76" s="13"/>
      <c r="BTZ76" s="13"/>
      <c r="BUA76" s="13"/>
      <c r="BUB76" s="13"/>
      <c r="BUC76" s="13"/>
      <c r="BUD76" s="13"/>
      <c r="BUE76" s="13"/>
      <c r="BUF76" s="13"/>
      <c r="BUG76" s="13"/>
      <c r="BUH76" s="13"/>
      <c r="BUI76" s="13"/>
      <c r="BUJ76" s="13"/>
      <c r="BUK76" s="13"/>
      <c r="BUL76" s="13"/>
      <c r="BUM76" s="13"/>
      <c r="BUN76" s="13"/>
      <c r="BUO76" s="13"/>
      <c r="BUP76" s="13"/>
      <c r="BUQ76" s="13"/>
      <c r="BUR76" s="13"/>
      <c r="BUS76" s="13"/>
      <c r="BUT76" s="13"/>
      <c r="BUU76" s="13"/>
      <c r="BUV76" s="13"/>
      <c r="BUW76" s="13"/>
      <c r="BUX76" s="13"/>
      <c r="BUY76" s="13"/>
      <c r="BUZ76" s="13"/>
      <c r="BVA76" s="13"/>
      <c r="BVB76" s="13"/>
      <c r="BVC76" s="13"/>
      <c r="BVD76" s="13"/>
      <c r="BVE76" s="13"/>
      <c r="BVF76" s="13"/>
      <c r="BVG76" s="13"/>
      <c r="BVH76" s="13"/>
      <c r="BVI76" s="13"/>
      <c r="BVJ76" s="13"/>
      <c r="BVK76" s="13"/>
      <c r="BVL76" s="13"/>
      <c r="BVM76" s="13"/>
      <c r="BVN76" s="13"/>
      <c r="BVO76" s="13"/>
      <c r="BVP76" s="13"/>
      <c r="BVQ76" s="13"/>
      <c r="BVR76" s="13"/>
      <c r="BVS76" s="13"/>
      <c r="BVT76" s="13"/>
      <c r="BVU76" s="13"/>
      <c r="BVV76" s="13"/>
      <c r="BVW76" s="13"/>
      <c r="BVX76" s="13"/>
      <c r="BVY76" s="13"/>
      <c r="BVZ76" s="13"/>
      <c r="BWA76" s="13"/>
      <c r="BWB76" s="13"/>
      <c r="BWC76" s="13"/>
      <c r="BWD76" s="13"/>
      <c r="BWE76" s="13"/>
      <c r="BWF76" s="13"/>
      <c r="BWG76" s="13"/>
      <c r="BWH76" s="13"/>
      <c r="BWI76" s="13"/>
      <c r="BWJ76" s="13"/>
      <c r="BWK76" s="13"/>
      <c r="BWL76" s="13"/>
      <c r="BWM76" s="13"/>
      <c r="BWN76" s="13"/>
      <c r="BWO76" s="13"/>
      <c r="BWP76" s="13"/>
      <c r="BWQ76" s="13"/>
      <c r="BWR76" s="13"/>
      <c r="BWS76" s="13"/>
      <c r="BWT76" s="13"/>
      <c r="BWU76" s="13"/>
      <c r="BWV76" s="13"/>
      <c r="BWW76" s="13"/>
      <c r="BWX76" s="13"/>
      <c r="BWY76" s="13"/>
      <c r="BWZ76" s="13"/>
      <c r="BXA76" s="13"/>
      <c r="BXB76" s="13"/>
      <c r="BXC76" s="13"/>
      <c r="BXD76" s="13"/>
      <c r="BXE76" s="13"/>
      <c r="BXF76" s="13"/>
      <c r="BXG76" s="13"/>
      <c r="BXH76" s="13"/>
      <c r="BXI76" s="13"/>
      <c r="BXJ76" s="13"/>
      <c r="BXK76" s="13"/>
      <c r="BXL76" s="13"/>
      <c r="BXM76" s="13"/>
      <c r="BXN76" s="13"/>
      <c r="BXO76" s="13"/>
      <c r="BXP76" s="13"/>
      <c r="BXQ76" s="13"/>
      <c r="BXR76" s="13"/>
      <c r="BXS76" s="13"/>
      <c r="BXT76" s="13"/>
      <c r="BXU76" s="13"/>
      <c r="BXV76" s="13"/>
      <c r="BXW76" s="13"/>
      <c r="BXX76" s="13"/>
      <c r="BXY76" s="13"/>
      <c r="BXZ76" s="13"/>
      <c r="BYA76" s="13"/>
      <c r="BYB76" s="13"/>
      <c r="BYC76" s="13"/>
      <c r="BYD76" s="13"/>
      <c r="BYE76" s="13"/>
      <c r="BYF76" s="13"/>
      <c r="BYG76" s="13"/>
      <c r="BYH76" s="13"/>
      <c r="BYI76" s="13"/>
      <c r="BYJ76" s="13"/>
      <c r="BYK76" s="13"/>
      <c r="BYL76" s="13"/>
      <c r="BYM76" s="13"/>
      <c r="BYN76" s="13"/>
      <c r="BYO76" s="13"/>
      <c r="BYP76" s="13"/>
      <c r="BYQ76" s="13"/>
      <c r="BYR76" s="13"/>
      <c r="BYS76" s="13"/>
      <c r="BYT76" s="13"/>
      <c r="BYU76" s="13"/>
      <c r="BYV76" s="13"/>
      <c r="BYW76" s="13"/>
      <c r="BYX76" s="13"/>
      <c r="BYY76" s="13"/>
      <c r="BYZ76" s="13"/>
      <c r="BZA76" s="13"/>
      <c r="BZB76" s="13"/>
      <c r="BZC76" s="13"/>
      <c r="BZD76" s="13"/>
      <c r="BZE76" s="13"/>
      <c r="BZF76" s="13"/>
      <c r="BZG76" s="13"/>
      <c r="BZH76" s="13"/>
      <c r="BZI76" s="13"/>
      <c r="BZJ76" s="13"/>
      <c r="BZK76" s="13"/>
      <c r="BZL76" s="13"/>
      <c r="BZM76" s="13"/>
      <c r="BZN76" s="13"/>
      <c r="BZO76" s="13"/>
      <c r="BZP76" s="13"/>
      <c r="BZQ76" s="13"/>
      <c r="BZR76" s="13"/>
      <c r="BZS76" s="13"/>
      <c r="BZT76" s="13"/>
      <c r="BZU76" s="13"/>
      <c r="BZV76" s="13"/>
      <c r="BZW76" s="13"/>
      <c r="BZX76" s="13"/>
      <c r="BZY76" s="13"/>
      <c r="BZZ76" s="13"/>
      <c r="CAA76" s="13"/>
      <c r="CAB76" s="13"/>
      <c r="CAC76" s="13"/>
      <c r="CAD76" s="13"/>
      <c r="CAE76" s="13"/>
      <c r="CAF76" s="13"/>
      <c r="CAG76" s="13"/>
      <c r="CAH76" s="13"/>
      <c r="CAI76" s="13"/>
      <c r="CAJ76" s="13"/>
      <c r="CAK76" s="13"/>
      <c r="CAL76" s="13"/>
      <c r="CAM76" s="13"/>
      <c r="CAN76" s="13"/>
      <c r="CAO76" s="13"/>
      <c r="CAP76" s="13"/>
      <c r="CAQ76" s="13"/>
      <c r="CAR76" s="13"/>
      <c r="CAS76" s="13"/>
      <c r="CAT76" s="13"/>
      <c r="CAU76" s="13"/>
      <c r="CAV76" s="13"/>
      <c r="CAW76" s="13"/>
      <c r="CAX76" s="13"/>
      <c r="CAY76" s="13"/>
      <c r="CAZ76" s="13"/>
      <c r="CBA76" s="13"/>
      <c r="CBB76" s="13"/>
      <c r="CBC76" s="13"/>
      <c r="CBD76" s="13"/>
      <c r="CBE76" s="13"/>
      <c r="CBF76" s="13"/>
      <c r="CBG76" s="13"/>
      <c r="CBH76" s="13"/>
      <c r="CBI76" s="13"/>
      <c r="CBJ76" s="13"/>
      <c r="CBK76" s="13"/>
      <c r="CBL76" s="13"/>
      <c r="CBM76" s="13"/>
      <c r="CBN76" s="13"/>
      <c r="CBO76" s="13"/>
      <c r="CBP76" s="13"/>
      <c r="CBQ76" s="13"/>
      <c r="CBR76" s="13"/>
      <c r="CBS76" s="13"/>
      <c r="CBT76" s="13"/>
      <c r="CBU76" s="13"/>
      <c r="CBV76" s="13"/>
      <c r="CBW76" s="13"/>
      <c r="CBX76" s="13"/>
      <c r="CBY76" s="13"/>
      <c r="CBZ76" s="13"/>
      <c r="CCA76" s="13"/>
      <c r="CCB76" s="13"/>
      <c r="CCC76" s="13"/>
      <c r="CCD76" s="13"/>
      <c r="CCE76" s="13"/>
      <c r="CCF76" s="13"/>
      <c r="CCG76" s="13"/>
      <c r="CCH76" s="13"/>
      <c r="CCI76" s="13"/>
      <c r="CCJ76" s="13"/>
      <c r="CCK76" s="13"/>
      <c r="CCL76" s="13"/>
      <c r="CCM76" s="13"/>
      <c r="CCN76" s="13"/>
      <c r="CCO76" s="13"/>
      <c r="CCP76" s="13"/>
      <c r="CCQ76" s="13"/>
      <c r="CCR76" s="13"/>
      <c r="CCS76" s="13"/>
      <c r="CCT76" s="13"/>
      <c r="CCU76" s="13"/>
      <c r="CCV76" s="13"/>
      <c r="CCW76" s="13"/>
      <c r="CCX76" s="13"/>
      <c r="CCY76" s="13"/>
      <c r="CCZ76" s="13"/>
      <c r="CDA76" s="13"/>
      <c r="CDB76" s="13"/>
      <c r="CDC76" s="13"/>
      <c r="CDD76" s="13"/>
      <c r="CDE76" s="13"/>
      <c r="CDF76" s="13"/>
      <c r="CDG76" s="13"/>
      <c r="CDH76" s="13"/>
      <c r="CDI76" s="13"/>
      <c r="CDJ76" s="13"/>
      <c r="CDK76" s="13"/>
      <c r="CDL76" s="13"/>
      <c r="CDM76" s="13"/>
      <c r="CDN76" s="13"/>
      <c r="CDO76" s="13"/>
      <c r="CDP76" s="13"/>
      <c r="CDQ76" s="13"/>
      <c r="CDR76" s="13"/>
      <c r="CDS76" s="13"/>
      <c r="CDT76" s="13"/>
      <c r="CDU76" s="13"/>
      <c r="CDV76" s="13"/>
      <c r="CDW76" s="13"/>
      <c r="CDX76" s="13"/>
      <c r="CDY76" s="13"/>
      <c r="CDZ76" s="13"/>
      <c r="CEA76" s="13"/>
      <c r="CEB76" s="13"/>
      <c r="CEC76" s="13"/>
      <c r="CED76" s="13"/>
      <c r="CEE76" s="13"/>
      <c r="CEF76" s="13"/>
      <c r="CEG76" s="13"/>
      <c r="CEH76" s="13"/>
      <c r="CEI76" s="13"/>
      <c r="CEJ76" s="13"/>
      <c r="CEK76" s="13"/>
      <c r="CEL76" s="13"/>
      <c r="CEM76" s="13"/>
      <c r="CEN76" s="13"/>
      <c r="CEO76" s="13"/>
      <c r="CEP76" s="13"/>
      <c r="CEQ76" s="13"/>
      <c r="CER76" s="13"/>
      <c r="CES76" s="13"/>
      <c r="CET76" s="13"/>
      <c r="CEU76" s="13"/>
      <c r="CEV76" s="13"/>
      <c r="CEW76" s="13"/>
      <c r="CEX76" s="13"/>
      <c r="CEY76" s="13"/>
      <c r="CEZ76" s="13"/>
      <c r="CFA76" s="13"/>
      <c r="CFB76" s="13"/>
      <c r="CFC76" s="13"/>
      <c r="CFD76" s="13"/>
      <c r="CFE76" s="13"/>
      <c r="CFF76" s="13"/>
      <c r="CFG76" s="13"/>
      <c r="CFH76" s="13"/>
      <c r="CFI76" s="13"/>
      <c r="CFJ76" s="13"/>
      <c r="CFK76" s="13"/>
      <c r="CFL76" s="13"/>
      <c r="CFM76" s="13"/>
      <c r="CFN76" s="13"/>
      <c r="CFO76" s="13"/>
      <c r="CFP76" s="13"/>
      <c r="CFQ76" s="13"/>
      <c r="CFR76" s="13"/>
      <c r="CFS76" s="13"/>
      <c r="CFT76" s="13"/>
      <c r="CFU76" s="13"/>
      <c r="CFV76" s="13"/>
      <c r="CFW76" s="13"/>
      <c r="CFX76" s="13"/>
      <c r="CFY76" s="13"/>
      <c r="CFZ76" s="13"/>
      <c r="CGA76" s="13"/>
      <c r="CGB76" s="13"/>
      <c r="CGC76" s="13"/>
      <c r="CGD76" s="13"/>
      <c r="CGE76" s="13"/>
      <c r="CGF76" s="13"/>
      <c r="CGG76" s="13"/>
      <c r="CGH76" s="13"/>
      <c r="CGI76" s="13"/>
      <c r="CGJ76" s="13"/>
      <c r="CGK76" s="13"/>
      <c r="CGL76" s="13"/>
      <c r="CGM76" s="13"/>
      <c r="CGN76" s="13"/>
      <c r="CGO76" s="13"/>
      <c r="CGP76" s="13"/>
      <c r="CGQ76" s="13"/>
      <c r="CGR76" s="13"/>
      <c r="CGS76" s="13"/>
      <c r="CGT76" s="13"/>
      <c r="CGU76" s="13"/>
      <c r="CGV76" s="13"/>
      <c r="CGW76" s="13"/>
      <c r="CGX76" s="13"/>
      <c r="CGY76" s="13"/>
      <c r="CGZ76" s="13"/>
      <c r="CHA76" s="13"/>
      <c r="CHB76" s="13"/>
      <c r="CHC76" s="13"/>
      <c r="CHD76" s="13"/>
      <c r="CHE76" s="13"/>
      <c r="CHF76" s="13"/>
      <c r="CHG76" s="13"/>
      <c r="CHH76" s="13"/>
      <c r="CHI76" s="13"/>
      <c r="CHJ76" s="13"/>
      <c r="CHK76" s="13"/>
      <c r="CHL76" s="13"/>
      <c r="CHM76" s="13"/>
      <c r="CHN76" s="13"/>
      <c r="CHO76" s="13"/>
      <c r="CHP76" s="13"/>
      <c r="CHQ76" s="13"/>
      <c r="CHR76" s="13"/>
      <c r="CHS76" s="13"/>
      <c r="CHT76" s="13"/>
      <c r="CHU76" s="13"/>
      <c r="CHV76" s="13"/>
      <c r="CHW76" s="13"/>
      <c r="CHX76" s="13"/>
      <c r="CHY76" s="13"/>
      <c r="CHZ76" s="13"/>
      <c r="CIA76" s="13"/>
      <c r="CIB76" s="13"/>
      <c r="CIC76" s="13"/>
      <c r="CID76" s="13"/>
      <c r="CIE76" s="13"/>
      <c r="CIF76" s="13"/>
      <c r="CIG76" s="13"/>
      <c r="CIH76" s="13"/>
      <c r="CII76" s="13"/>
      <c r="CIJ76" s="13"/>
      <c r="CIK76" s="13"/>
      <c r="CIL76" s="13"/>
      <c r="CIM76" s="13"/>
      <c r="CIN76" s="13"/>
      <c r="CIO76" s="13"/>
      <c r="CIP76" s="13"/>
      <c r="CIQ76" s="13"/>
      <c r="CIR76" s="13"/>
      <c r="CIS76" s="13"/>
      <c r="CIT76" s="13"/>
      <c r="CIU76" s="13"/>
      <c r="CIV76" s="13"/>
      <c r="CIW76" s="13"/>
      <c r="CIX76" s="13"/>
      <c r="CIY76" s="13"/>
      <c r="CIZ76" s="13"/>
      <c r="CJA76" s="13"/>
      <c r="CJB76" s="13"/>
      <c r="CJC76" s="13"/>
      <c r="CJD76" s="13"/>
      <c r="CJE76" s="13"/>
      <c r="CJF76" s="13"/>
      <c r="CJG76" s="13"/>
      <c r="CJH76" s="13"/>
      <c r="CJI76" s="13"/>
      <c r="CJJ76" s="13"/>
      <c r="CJK76" s="13"/>
      <c r="CJL76" s="13"/>
      <c r="CJM76" s="13"/>
      <c r="CJN76" s="13"/>
      <c r="CJO76" s="13"/>
      <c r="CJP76" s="13"/>
      <c r="CJQ76" s="13"/>
      <c r="CJR76" s="13"/>
      <c r="CJS76" s="13"/>
      <c r="CJT76" s="13"/>
      <c r="CJU76" s="13"/>
      <c r="CJV76" s="13"/>
      <c r="CJW76" s="13"/>
      <c r="CJX76" s="13"/>
      <c r="CJY76" s="13"/>
      <c r="CJZ76" s="13"/>
      <c r="CKA76" s="13"/>
      <c r="CKB76" s="13"/>
      <c r="CKC76" s="13"/>
      <c r="CKD76" s="13"/>
      <c r="CKE76" s="13"/>
      <c r="CKF76" s="13"/>
      <c r="CKG76" s="13"/>
      <c r="CKH76" s="13"/>
      <c r="CKI76" s="13"/>
      <c r="CKJ76" s="13"/>
      <c r="CKK76" s="13"/>
      <c r="CKL76" s="13"/>
      <c r="CKM76" s="13"/>
      <c r="CKN76" s="13"/>
      <c r="CKO76" s="13"/>
      <c r="CKP76" s="13"/>
      <c r="CKQ76" s="13"/>
      <c r="CKR76" s="13"/>
      <c r="CKS76" s="13"/>
      <c r="CKT76" s="13"/>
      <c r="CKU76" s="13"/>
      <c r="CKV76" s="13"/>
      <c r="CKW76" s="13"/>
      <c r="CKX76" s="13"/>
      <c r="CKY76" s="13"/>
      <c r="CKZ76" s="13"/>
      <c r="CLA76" s="13"/>
      <c r="CLB76" s="13"/>
      <c r="CLC76" s="13"/>
      <c r="CLD76" s="13"/>
      <c r="CLE76" s="13"/>
      <c r="CLF76" s="13"/>
      <c r="CLG76" s="13"/>
      <c r="CLH76" s="13"/>
      <c r="CLI76" s="13"/>
      <c r="CLJ76" s="13"/>
      <c r="CLK76" s="13"/>
      <c r="CLL76" s="13"/>
      <c r="CLM76" s="13"/>
      <c r="CLN76" s="13"/>
      <c r="CLO76" s="13"/>
      <c r="CLP76" s="13"/>
      <c r="CLQ76" s="13"/>
      <c r="CLR76" s="13"/>
      <c r="CLS76" s="13"/>
      <c r="CLT76" s="13"/>
      <c r="CLU76" s="13"/>
      <c r="CLV76" s="13"/>
      <c r="CLW76" s="13"/>
      <c r="CLX76" s="13"/>
      <c r="CLY76" s="13"/>
      <c r="CLZ76" s="13"/>
      <c r="CMA76" s="13"/>
      <c r="CMB76" s="13"/>
      <c r="CMC76" s="13"/>
      <c r="CMD76" s="13"/>
      <c r="CME76" s="13"/>
      <c r="CMF76" s="13"/>
      <c r="CMG76" s="13"/>
      <c r="CMH76" s="13"/>
      <c r="CMI76" s="13"/>
      <c r="CMJ76" s="13"/>
      <c r="CMK76" s="13"/>
      <c r="CML76" s="13"/>
      <c r="CMM76" s="13"/>
      <c r="CMN76" s="13"/>
      <c r="CMO76" s="13"/>
      <c r="CMP76" s="13"/>
      <c r="CMQ76" s="13"/>
      <c r="CMR76" s="13"/>
      <c r="CMS76" s="13"/>
      <c r="CMT76" s="13"/>
      <c r="CMU76" s="13"/>
      <c r="CMV76" s="13"/>
      <c r="CMW76" s="13"/>
      <c r="CMX76" s="13"/>
      <c r="CMY76" s="13"/>
      <c r="CMZ76" s="13"/>
      <c r="CNA76" s="13"/>
      <c r="CNB76" s="13"/>
      <c r="CNC76" s="13"/>
      <c r="CND76" s="13"/>
      <c r="CNE76" s="13"/>
      <c r="CNF76" s="13"/>
      <c r="CNG76" s="13"/>
      <c r="CNH76" s="13"/>
      <c r="CNI76" s="13"/>
      <c r="CNJ76" s="13"/>
      <c r="CNK76" s="13"/>
      <c r="CNL76" s="13"/>
      <c r="CNM76" s="13"/>
      <c r="CNN76" s="13"/>
      <c r="CNO76" s="13"/>
      <c r="CNP76" s="13"/>
      <c r="CNQ76" s="13"/>
      <c r="CNR76" s="13"/>
      <c r="CNS76" s="13"/>
      <c r="CNT76" s="13"/>
      <c r="CNU76" s="13"/>
      <c r="CNV76" s="13"/>
      <c r="CNW76" s="13"/>
      <c r="CNX76" s="13"/>
      <c r="CNY76" s="13"/>
      <c r="CNZ76" s="13"/>
      <c r="COA76" s="13"/>
      <c r="COB76" s="13"/>
      <c r="COC76" s="13"/>
      <c r="COD76" s="13"/>
      <c r="COE76" s="13"/>
      <c r="COF76" s="13"/>
      <c r="COG76" s="13"/>
      <c r="COH76" s="13"/>
      <c r="COI76" s="13"/>
      <c r="COJ76" s="13"/>
      <c r="COK76" s="13"/>
      <c r="COL76" s="13"/>
      <c r="COM76" s="13"/>
      <c r="CON76" s="13"/>
      <c r="COO76" s="13"/>
      <c r="COP76" s="13"/>
      <c r="COQ76" s="13"/>
      <c r="COR76" s="13"/>
      <c r="COS76" s="13"/>
      <c r="COT76" s="13"/>
      <c r="COU76" s="13"/>
      <c r="COV76" s="13"/>
      <c r="COW76" s="13"/>
      <c r="COX76" s="13"/>
      <c r="COY76" s="13"/>
      <c r="COZ76" s="13"/>
      <c r="CPA76" s="13"/>
      <c r="CPB76" s="13"/>
      <c r="CPC76" s="13"/>
      <c r="CPD76" s="13"/>
      <c r="CPE76" s="13"/>
      <c r="CPF76" s="13"/>
      <c r="CPG76" s="13"/>
      <c r="CPH76" s="13"/>
      <c r="CPI76" s="13"/>
      <c r="CPJ76" s="13"/>
      <c r="CPK76" s="13"/>
      <c r="CPL76" s="13"/>
      <c r="CPM76" s="13"/>
      <c r="CPN76" s="13"/>
      <c r="CPO76" s="13"/>
      <c r="CPP76" s="13"/>
      <c r="CPQ76" s="13"/>
      <c r="CPR76" s="13"/>
      <c r="CPS76" s="13"/>
      <c r="CPT76" s="13"/>
      <c r="CPU76" s="13"/>
      <c r="CPV76" s="13"/>
      <c r="CPW76" s="13"/>
      <c r="CPX76" s="13"/>
      <c r="CPY76" s="13"/>
      <c r="CPZ76" s="13"/>
      <c r="CQA76" s="13"/>
      <c r="CQB76" s="13"/>
      <c r="CQC76" s="13"/>
      <c r="CQD76" s="13"/>
      <c r="CQE76" s="13"/>
      <c r="CQF76" s="13"/>
      <c r="CQG76" s="13"/>
      <c r="CQH76" s="13"/>
      <c r="CQI76" s="13"/>
      <c r="CQJ76" s="13"/>
      <c r="CQK76" s="13"/>
      <c r="CQL76" s="13"/>
      <c r="CQM76" s="13"/>
      <c r="CQN76" s="13"/>
      <c r="CQO76" s="13"/>
      <c r="CQP76" s="13"/>
      <c r="CQQ76" s="13"/>
      <c r="CQR76" s="13"/>
      <c r="CQS76" s="13"/>
      <c r="CQT76" s="13"/>
      <c r="CQU76" s="13"/>
      <c r="CQV76" s="13"/>
      <c r="CQW76" s="13"/>
      <c r="CQX76" s="13"/>
      <c r="CQY76" s="13"/>
      <c r="CQZ76" s="13"/>
      <c r="CRA76" s="13"/>
      <c r="CRB76" s="13"/>
      <c r="CRC76" s="13"/>
      <c r="CRD76" s="13"/>
      <c r="CRE76" s="13"/>
      <c r="CRF76" s="13"/>
      <c r="CRG76" s="13"/>
      <c r="CRH76" s="13"/>
      <c r="CRI76" s="13"/>
      <c r="CRJ76" s="13"/>
      <c r="CRK76" s="13"/>
      <c r="CRL76" s="13"/>
      <c r="CRM76" s="13"/>
      <c r="CRN76" s="13"/>
      <c r="CRO76" s="13"/>
      <c r="CRP76" s="13"/>
      <c r="CRQ76" s="13"/>
      <c r="CRR76" s="13"/>
      <c r="CRS76" s="13"/>
      <c r="CRT76" s="13"/>
      <c r="CRU76" s="13"/>
      <c r="CRV76" s="13"/>
      <c r="CRW76" s="13"/>
      <c r="CRX76" s="13"/>
      <c r="CRY76" s="13"/>
      <c r="CRZ76" s="13"/>
      <c r="CSA76" s="13"/>
      <c r="CSB76" s="13"/>
      <c r="CSC76" s="13"/>
      <c r="CSD76" s="13"/>
      <c r="CSE76" s="13"/>
      <c r="CSF76" s="13"/>
      <c r="CSG76" s="13"/>
      <c r="CSH76" s="13"/>
      <c r="CSI76" s="13"/>
      <c r="CSJ76" s="13"/>
      <c r="CSK76" s="13"/>
      <c r="CSL76" s="13"/>
      <c r="CSM76" s="13"/>
      <c r="CSN76" s="13"/>
      <c r="CSO76" s="13"/>
      <c r="CSP76" s="13"/>
      <c r="CSQ76" s="13"/>
      <c r="CSR76" s="13"/>
      <c r="CSS76" s="13"/>
      <c r="CST76" s="13"/>
      <c r="CSU76" s="13"/>
      <c r="CSV76" s="13"/>
      <c r="CSW76" s="13"/>
      <c r="CSX76" s="13"/>
      <c r="CSY76" s="13"/>
      <c r="CSZ76" s="13"/>
      <c r="CTA76" s="13"/>
      <c r="CTB76" s="13"/>
      <c r="CTC76" s="13"/>
      <c r="CTD76" s="13"/>
      <c r="CTE76" s="13"/>
      <c r="CTF76" s="13"/>
      <c r="CTG76" s="13"/>
      <c r="CTH76" s="13"/>
      <c r="CTI76" s="13"/>
      <c r="CTJ76" s="13"/>
      <c r="CTK76" s="13"/>
      <c r="CTL76" s="13"/>
      <c r="CTM76" s="13"/>
      <c r="CTN76" s="13"/>
      <c r="CTO76" s="13"/>
      <c r="CTP76" s="13"/>
      <c r="CTQ76" s="13"/>
      <c r="CTR76" s="13"/>
      <c r="CTS76" s="13"/>
      <c r="CTT76" s="13"/>
      <c r="CTU76" s="13"/>
      <c r="CTV76" s="13"/>
      <c r="CTW76" s="13"/>
      <c r="CTX76" s="13"/>
      <c r="CTY76" s="13"/>
      <c r="CTZ76" s="13"/>
      <c r="CUA76" s="13"/>
      <c r="CUB76" s="13"/>
      <c r="CUC76" s="13"/>
      <c r="CUD76" s="13"/>
      <c r="CUE76" s="13"/>
      <c r="CUF76" s="13"/>
      <c r="CUG76" s="13"/>
      <c r="CUH76" s="13"/>
      <c r="CUI76" s="13"/>
      <c r="CUJ76" s="13"/>
      <c r="CUK76" s="13"/>
      <c r="CUL76" s="13"/>
      <c r="CUM76" s="13"/>
      <c r="CUN76" s="13"/>
      <c r="CUO76" s="13"/>
      <c r="CUP76" s="13"/>
      <c r="CUQ76" s="13"/>
      <c r="CUR76" s="13"/>
      <c r="CUS76" s="13"/>
      <c r="CUT76" s="13"/>
      <c r="CUU76" s="13"/>
      <c r="CUV76" s="13"/>
      <c r="CUW76" s="13"/>
      <c r="CUX76" s="13"/>
      <c r="CUY76" s="13"/>
      <c r="CUZ76" s="13"/>
      <c r="CVA76" s="13"/>
      <c r="CVB76" s="13"/>
      <c r="CVC76" s="13"/>
      <c r="CVD76" s="13"/>
      <c r="CVE76" s="13"/>
      <c r="CVF76" s="13"/>
      <c r="CVG76" s="13"/>
      <c r="CVH76" s="13"/>
      <c r="CVI76" s="13"/>
      <c r="CVJ76" s="13"/>
      <c r="CVK76" s="13"/>
      <c r="CVL76" s="13"/>
      <c r="CVM76" s="13"/>
      <c r="CVN76" s="13"/>
      <c r="CVO76" s="13"/>
      <c r="CVP76" s="13"/>
      <c r="CVQ76" s="13"/>
      <c r="CVR76" s="13"/>
      <c r="CVS76" s="13"/>
      <c r="CVT76" s="13"/>
      <c r="CVU76" s="13"/>
      <c r="CVV76" s="13"/>
      <c r="CVW76" s="13"/>
      <c r="CVX76" s="13"/>
      <c r="CVY76" s="13"/>
      <c r="CVZ76" s="13"/>
      <c r="CWA76" s="13"/>
      <c r="CWB76" s="13"/>
      <c r="CWC76" s="13"/>
      <c r="CWD76" s="13"/>
      <c r="CWE76" s="13"/>
      <c r="CWF76" s="13"/>
      <c r="CWG76" s="13"/>
      <c r="CWH76" s="13"/>
      <c r="CWI76" s="13"/>
      <c r="CWJ76" s="13"/>
      <c r="CWK76" s="13"/>
      <c r="CWL76" s="13"/>
      <c r="CWM76" s="13"/>
      <c r="CWN76" s="13"/>
      <c r="CWO76" s="13"/>
      <c r="CWP76" s="13"/>
      <c r="CWQ76" s="13"/>
      <c r="CWR76" s="13"/>
      <c r="CWS76" s="13"/>
      <c r="CWT76" s="13"/>
      <c r="CWU76" s="13"/>
      <c r="CWV76" s="13"/>
      <c r="CWW76" s="13"/>
      <c r="CWX76" s="13"/>
      <c r="CWY76" s="13"/>
      <c r="CWZ76" s="13"/>
      <c r="CXA76" s="13"/>
      <c r="CXB76" s="13"/>
      <c r="CXC76" s="13"/>
      <c r="CXD76" s="13"/>
      <c r="CXE76" s="13"/>
      <c r="CXF76" s="13"/>
      <c r="CXG76" s="13"/>
      <c r="CXH76" s="13"/>
      <c r="CXI76" s="13"/>
      <c r="CXJ76" s="13"/>
      <c r="CXK76" s="13"/>
      <c r="CXL76" s="13"/>
      <c r="CXM76" s="13"/>
      <c r="CXN76" s="13"/>
      <c r="CXO76" s="13"/>
      <c r="CXP76" s="13"/>
      <c r="CXQ76" s="13"/>
      <c r="CXR76" s="13"/>
      <c r="CXS76" s="13"/>
      <c r="CXT76" s="13"/>
      <c r="CXU76" s="13"/>
      <c r="CXV76" s="13"/>
      <c r="CXW76" s="13"/>
      <c r="CXX76" s="13"/>
      <c r="CXY76" s="13"/>
      <c r="CXZ76" s="13"/>
      <c r="CYA76" s="13"/>
      <c r="CYB76" s="13"/>
      <c r="CYC76" s="13"/>
      <c r="CYD76" s="13"/>
      <c r="CYE76" s="13"/>
      <c r="CYF76" s="13"/>
      <c r="CYG76" s="13"/>
      <c r="CYH76" s="13"/>
      <c r="CYI76" s="13"/>
      <c r="CYJ76" s="13"/>
      <c r="CYK76" s="13"/>
      <c r="CYL76" s="13"/>
      <c r="CYM76" s="13"/>
      <c r="CYN76" s="13"/>
      <c r="CYO76" s="13"/>
      <c r="CYP76" s="13"/>
      <c r="CYQ76" s="13"/>
      <c r="CYR76" s="13"/>
      <c r="CYS76" s="13"/>
      <c r="CYT76" s="13"/>
      <c r="CYU76" s="13"/>
      <c r="CYV76" s="13"/>
      <c r="CYW76" s="13"/>
      <c r="CYX76" s="13"/>
      <c r="CYY76" s="13"/>
      <c r="CYZ76" s="13"/>
      <c r="CZA76" s="13"/>
      <c r="CZB76" s="13"/>
      <c r="CZC76" s="13"/>
      <c r="CZD76" s="13"/>
      <c r="CZE76" s="13"/>
      <c r="CZF76" s="13"/>
      <c r="CZG76" s="13"/>
      <c r="CZH76" s="13"/>
      <c r="CZI76" s="13"/>
      <c r="CZJ76" s="13"/>
      <c r="CZK76" s="13"/>
      <c r="CZL76" s="13"/>
      <c r="CZM76" s="13"/>
      <c r="CZN76" s="13"/>
      <c r="CZO76" s="13"/>
      <c r="CZP76" s="13"/>
      <c r="CZQ76" s="13"/>
      <c r="CZR76" s="13"/>
      <c r="CZS76" s="13"/>
      <c r="CZT76" s="13"/>
      <c r="CZU76" s="13"/>
      <c r="CZV76" s="13"/>
      <c r="CZW76" s="13"/>
      <c r="CZX76" s="13"/>
      <c r="CZY76" s="13"/>
      <c r="CZZ76" s="13"/>
      <c r="DAA76" s="13"/>
      <c r="DAB76" s="13"/>
      <c r="DAC76" s="13"/>
      <c r="DAD76" s="13"/>
      <c r="DAE76" s="13"/>
      <c r="DAF76" s="13"/>
      <c r="DAG76" s="13"/>
      <c r="DAH76" s="13"/>
      <c r="DAI76" s="13"/>
      <c r="DAJ76" s="13"/>
      <c r="DAK76" s="13"/>
      <c r="DAL76" s="13"/>
      <c r="DAM76" s="13"/>
      <c r="DAN76" s="13"/>
      <c r="DAO76" s="13"/>
      <c r="DAP76" s="13"/>
      <c r="DAQ76" s="13"/>
      <c r="DAR76" s="13"/>
      <c r="DAS76" s="13"/>
      <c r="DAT76" s="13"/>
      <c r="DAU76" s="13"/>
      <c r="DAV76" s="13"/>
      <c r="DAW76" s="13"/>
      <c r="DAX76" s="13"/>
      <c r="DAY76" s="13"/>
      <c r="DAZ76" s="13"/>
      <c r="DBA76" s="13"/>
      <c r="DBB76" s="13"/>
      <c r="DBC76" s="13"/>
      <c r="DBD76" s="13"/>
      <c r="DBE76" s="13"/>
      <c r="DBF76" s="13"/>
      <c r="DBG76" s="13"/>
      <c r="DBH76" s="13"/>
      <c r="DBI76" s="13"/>
      <c r="DBJ76" s="13"/>
      <c r="DBK76" s="13"/>
      <c r="DBL76" s="13"/>
      <c r="DBM76" s="13"/>
      <c r="DBN76" s="13"/>
      <c r="DBO76" s="13"/>
      <c r="DBP76" s="13"/>
      <c r="DBQ76" s="13"/>
      <c r="DBR76" s="13"/>
      <c r="DBS76" s="13"/>
      <c r="DBT76" s="13"/>
      <c r="DBU76" s="13"/>
      <c r="DBV76" s="13"/>
      <c r="DBW76" s="13"/>
      <c r="DBX76" s="13"/>
      <c r="DBY76" s="13"/>
      <c r="DBZ76" s="13"/>
      <c r="DCA76" s="13"/>
      <c r="DCB76" s="13"/>
      <c r="DCC76" s="13"/>
      <c r="DCD76" s="13"/>
      <c r="DCE76" s="13"/>
      <c r="DCF76" s="13"/>
      <c r="DCG76" s="13"/>
      <c r="DCH76" s="13"/>
      <c r="DCI76" s="13"/>
      <c r="DCJ76" s="13"/>
      <c r="DCK76" s="13"/>
      <c r="DCL76" s="13"/>
      <c r="DCM76" s="13"/>
      <c r="DCN76" s="13"/>
      <c r="DCO76" s="13"/>
      <c r="DCP76" s="13"/>
      <c r="DCQ76" s="13"/>
      <c r="DCR76" s="13"/>
      <c r="DCS76" s="13"/>
      <c r="DCT76" s="13"/>
      <c r="DCU76" s="13"/>
      <c r="DCV76" s="13"/>
      <c r="DCW76" s="13"/>
      <c r="DCX76" s="13"/>
      <c r="DCY76" s="13"/>
      <c r="DCZ76" s="13"/>
      <c r="DDA76" s="13"/>
      <c r="DDB76" s="13"/>
      <c r="DDC76" s="13"/>
      <c r="DDD76" s="13"/>
      <c r="DDE76" s="13"/>
      <c r="DDF76" s="13"/>
      <c r="DDG76" s="13"/>
      <c r="DDH76" s="13"/>
      <c r="DDI76" s="13"/>
      <c r="DDJ76" s="13"/>
      <c r="DDK76" s="13"/>
      <c r="DDL76" s="13"/>
      <c r="DDM76" s="13"/>
      <c r="DDN76" s="13"/>
      <c r="DDO76" s="13"/>
      <c r="DDP76" s="13"/>
      <c r="DDQ76" s="13"/>
      <c r="DDR76" s="13"/>
      <c r="DDS76" s="13"/>
      <c r="DDT76" s="13"/>
      <c r="DDU76" s="13"/>
      <c r="DDV76" s="13"/>
      <c r="DDW76" s="13"/>
      <c r="DDX76" s="13"/>
      <c r="DDY76" s="13"/>
      <c r="DDZ76" s="13"/>
      <c r="DEA76" s="13"/>
      <c r="DEB76" s="13"/>
      <c r="DEC76" s="13"/>
      <c r="DED76" s="13"/>
      <c r="DEE76" s="13"/>
      <c r="DEF76" s="13"/>
      <c r="DEG76" s="13"/>
      <c r="DEH76" s="13"/>
      <c r="DEI76" s="13"/>
      <c r="DEJ76" s="13"/>
      <c r="DEK76" s="13"/>
      <c r="DEL76" s="13"/>
      <c r="DEM76" s="13"/>
      <c r="DEN76" s="13"/>
      <c r="DEO76" s="13"/>
      <c r="DEP76" s="13"/>
      <c r="DEQ76" s="13"/>
      <c r="DER76" s="13"/>
      <c r="DES76" s="13"/>
      <c r="DET76" s="13"/>
      <c r="DEU76" s="13"/>
      <c r="DEV76" s="13"/>
      <c r="DEW76" s="13"/>
      <c r="DEX76" s="13"/>
      <c r="DEY76" s="13"/>
      <c r="DEZ76" s="13"/>
      <c r="DFA76" s="13"/>
      <c r="DFB76" s="13"/>
      <c r="DFC76" s="13"/>
      <c r="DFD76" s="13"/>
      <c r="DFE76" s="13"/>
      <c r="DFF76" s="13"/>
      <c r="DFG76" s="13"/>
      <c r="DFH76" s="13"/>
      <c r="DFI76" s="13"/>
      <c r="DFJ76" s="13"/>
      <c r="DFK76" s="13"/>
      <c r="DFL76" s="13"/>
      <c r="DFM76" s="13"/>
      <c r="DFN76" s="13"/>
      <c r="DFO76" s="13"/>
      <c r="DFP76" s="13"/>
      <c r="DFQ76" s="13"/>
      <c r="DFR76" s="13"/>
      <c r="DFS76" s="13"/>
      <c r="DFT76" s="13"/>
      <c r="DFU76" s="13"/>
      <c r="DFV76" s="13"/>
      <c r="DFW76" s="13"/>
      <c r="DFX76" s="13"/>
      <c r="DFY76" s="13"/>
      <c r="DFZ76" s="13"/>
      <c r="DGA76" s="13"/>
      <c r="DGB76" s="13"/>
      <c r="DGC76" s="13"/>
      <c r="DGD76" s="13"/>
      <c r="DGE76" s="13"/>
      <c r="DGF76" s="13"/>
      <c r="DGG76" s="13"/>
      <c r="DGH76" s="13"/>
      <c r="DGI76" s="13"/>
      <c r="DGJ76" s="13"/>
      <c r="DGK76" s="13"/>
      <c r="DGL76" s="13"/>
      <c r="DGM76" s="13"/>
      <c r="DGN76" s="13"/>
      <c r="DGO76" s="13"/>
      <c r="DGP76" s="13"/>
      <c r="DGQ76" s="13"/>
      <c r="DGR76" s="13"/>
      <c r="DGS76" s="13"/>
      <c r="DGT76" s="13"/>
      <c r="DGU76" s="13"/>
      <c r="DGV76" s="13"/>
      <c r="DGW76" s="13"/>
      <c r="DGX76" s="13"/>
      <c r="DGY76" s="13"/>
      <c r="DGZ76" s="13"/>
      <c r="DHA76" s="13"/>
      <c r="DHB76" s="13"/>
      <c r="DHC76" s="13"/>
      <c r="DHD76" s="13"/>
      <c r="DHE76" s="13"/>
      <c r="DHF76" s="13"/>
      <c r="DHG76" s="13"/>
      <c r="DHH76" s="13"/>
      <c r="DHI76" s="13"/>
      <c r="DHJ76" s="13"/>
      <c r="DHK76" s="13"/>
      <c r="DHL76" s="13"/>
      <c r="DHM76" s="13"/>
      <c r="DHN76" s="13"/>
      <c r="DHO76" s="13"/>
      <c r="DHP76" s="13"/>
      <c r="DHQ76" s="13"/>
      <c r="DHR76" s="13"/>
      <c r="DHS76" s="13"/>
      <c r="DHT76" s="13"/>
      <c r="DHU76" s="13"/>
      <c r="DHV76" s="13"/>
      <c r="DHW76" s="13"/>
      <c r="DHX76" s="13"/>
      <c r="DHY76" s="13"/>
      <c r="DHZ76" s="13"/>
      <c r="DIA76" s="13"/>
      <c r="DIB76" s="13"/>
      <c r="DIC76" s="13"/>
      <c r="DID76" s="13"/>
      <c r="DIE76" s="13"/>
      <c r="DIF76" s="13"/>
      <c r="DIG76" s="13"/>
      <c r="DIH76" s="13"/>
      <c r="DII76" s="13"/>
      <c r="DIJ76" s="13"/>
      <c r="DIK76" s="13"/>
      <c r="DIL76" s="13"/>
      <c r="DIM76" s="13"/>
      <c r="DIN76" s="13"/>
      <c r="DIO76" s="13"/>
      <c r="DIP76" s="13"/>
      <c r="DIQ76" s="13"/>
      <c r="DIR76" s="13"/>
      <c r="DIS76" s="13"/>
      <c r="DIT76" s="13"/>
      <c r="DIU76" s="13"/>
      <c r="DIV76" s="13"/>
      <c r="DIW76" s="13"/>
      <c r="DIX76" s="13"/>
      <c r="DIY76" s="13"/>
      <c r="DIZ76" s="13"/>
      <c r="DJA76" s="13"/>
      <c r="DJB76" s="13"/>
      <c r="DJC76" s="13"/>
      <c r="DJD76" s="13"/>
      <c r="DJE76" s="13"/>
      <c r="DJF76" s="13"/>
      <c r="DJG76" s="13"/>
      <c r="DJH76" s="13"/>
      <c r="DJI76" s="13"/>
      <c r="DJJ76" s="13"/>
      <c r="DJK76" s="13"/>
      <c r="DJL76" s="13"/>
      <c r="DJM76" s="13"/>
      <c r="DJN76" s="13"/>
      <c r="DJO76" s="13"/>
      <c r="DJP76" s="13"/>
      <c r="DJQ76" s="13"/>
      <c r="DJR76" s="13"/>
      <c r="DJS76" s="13"/>
      <c r="DJT76" s="13"/>
      <c r="DJU76" s="13"/>
      <c r="DJV76" s="13"/>
      <c r="DJW76" s="13"/>
      <c r="DJX76" s="13"/>
      <c r="DJY76" s="13"/>
      <c r="DJZ76" s="13"/>
      <c r="DKA76" s="13"/>
      <c r="DKB76" s="13"/>
      <c r="DKC76" s="13"/>
      <c r="DKD76" s="13"/>
      <c r="DKE76" s="13"/>
      <c r="DKF76" s="13"/>
      <c r="DKG76" s="13"/>
      <c r="DKH76" s="13"/>
      <c r="DKI76" s="13"/>
      <c r="DKJ76" s="13"/>
      <c r="DKK76" s="13"/>
      <c r="DKL76" s="13"/>
      <c r="DKM76" s="13"/>
      <c r="DKN76" s="13"/>
      <c r="DKO76" s="13"/>
      <c r="DKP76" s="13"/>
      <c r="DKQ76" s="13"/>
      <c r="DKR76" s="13"/>
      <c r="DKS76" s="13"/>
      <c r="DKT76" s="13"/>
      <c r="DKU76" s="13"/>
      <c r="DKV76" s="13"/>
      <c r="DKW76" s="13"/>
      <c r="DKX76" s="13"/>
      <c r="DKY76" s="13"/>
      <c r="DKZ76" s="13"/>
      <c r="DLA76" s="13"/>
      <c r="DLB76" s="13"/>
      <c r="DLC76" s="13"/>
      <c r="DLD76" s="13"/>
      <c r="DLE76" s="13"/>
      <c r="DLF76" s="13"/>
      <c r="DLG76" s="13"/>
      <c r="DLH76" s="13"/>
      <c r="DLI76" s="13"/>
      <c r="DLJ76" s="13"/>
      <c r="DLK76" s="13"/>
      <c r="DLL76" s="13"/>
      <c r="DLM76" s="13"/>
      <c r="DLN76" s="13"/>
      <c r="DLO76" s="13"/>
      <c r="DLP76" s="13"/>
      <c r="DLQ76" s="13"/>
      <c r="DLR76" s="13"/>
      <c r="DLS76" s="13"/>
      <c r="DLT76" s="13"/>
      <c r="DLU76" s="13"/>
      <c r="DLV76" s="13"/>
      <c r="DLW76" s="13"/>
      <c r="DLX76" s="13"/>
      <c r="DLY76" s="13"/>
      <c r="DLZ76" s="13"/>
      <c r="DMA76" s="13"/>
      <c r="DMB76" s="13"/>
      <c r="DMC76" s="13"/>
      <c r="DMD76" s="13"/>
      <c r="DME76" s="13"/>
      <c r="DMF76" s="13"/>
      <c r="DMG76" s="13"/>
      <c r="DMH76" s="13"/>
      <c r="DMI76" s="13"/>
      <c r="DMJ76" s="13"/>
      <c r="DMK76" s="13"/>
      <c r="DML76" s="13"/>
      <c r="DMM76" s="13"/>
      <c r="DMN76" s="13"/>
      <c r="DMO76" s="13"/>
      <c r="DMP76" s="13"/>
      <c r="DMQ76" s="13"/>
      <c r="DMR76" s="13"/>
      <c r="DMS76" s="13"/>
      <c r="DMT76" s="13"/>
      <c r="DMU76" s="13"/>
      <c r="DMV76" s="13"/>
      <c r="DMW76" s="13"/>
      <c r="DMX76" s="13"/>
      <c r="DMY76" s="13"/>
      <c r="DMZ76" s="13"/>
      <c r="DNA76" s="13"/>
      <c r="DNB76" s="13"/>
      <c r="DNC76" s="13"/>
      <c r="DND76" s="13"/>
      <c r="DNE76" s="13"/>
      <c r="DNF76" s="13"/>
      <c r="DNG76" s="13"/>
      <c r="DNH76" s="13"/>
      <c r="DNI76" s="13"/>
      <c r="DNJ76" s="13"/>
      <c r="DNK76" s="13"/>
      <c r="DNL76" s="13"/>
      <c r="DNM76" s="13"/>
      <c r="DNN76" s="13"/>
      <c r="DNO76" s="13"/>
      <c r="DNP76" s="13"/>
      <c r="DNQ76" s="13"/>
      <c r="DNR76" s="13"/>
      <c r="DNS76" s="13"/>
      <c r="DNT76" s="13"/>
      <c r="DNU76" s="13"/>
      <c r="DNV76" s="13"/>
      <c r="DNW76" s="13"/>
      <c r="DNX76" s="13"/>
      <c r="DNY76" s="13"/>
      <c r="DNZ76" s="13"/>
      <c r="DOA76" s="13"/>
      <c r="DOB76" s="13"/>
      <c r="DOC76" s="13"/>
      <c r="DOD76" s="13"/>
      <c r="DOE76" s="13"/>
      <c r="DOF76" s="13"/>
      <c r="DOG76" s="13"/>
      <c r="DOH76" s="13"/>
      <c r="DOI76" s="13"/>
      <c r="DOJ76" s="13"/>
      <c r="DOK76" s="13"/>
      <c r="DOL76" s="13"/>
      <c r="DOM76" s="13"/>
      <c r="DON76" s="13"/>
      <c r="DOO76" s="13"/>
      <c r="DOP76" s="13"/>
      <c r="DOQ76" s="13"/>
      <c r="DOR76" s="13"/>
      <c r="DOS76" s="13"/>
      <c r="DOT76" s="13"/>
      <c r="DOU76" s="13"/>
      <c r="DOV76" s="13"/>
      <c r="DOW76" s="13"/>
      <c r="DOX76" s="13"/>
      <c r="DOY76" s="13"/>
      <c r="DOZ76" s="13"/>
      <c r="DPA76" s="13"/>
      <c r="DPB76" s="13"/>
      <c r="DPC76" s="13"/>
      <c r="DPD76" s="13"/>
      <c r="DPE76" s="13"/>
      <c r="DPF76" s="13"/>
      <c r="DPG76" s="13"/>
      <c r="DPH76" s="13"/>
      <c r="DPI76" s="13"/>
      <c r="DPJ76" s="13"/>
      <c r="DPK76" s="13"/>
      <c r="DPL76" s="13"/>
      <c r="DPM76" s="13"/>
      <c r="DPN76" s="13"/>
      <c r="DPO76" s="13"/>
      <c r="DPP76" s="13"/>
      <c r="DPQ76" s="13"/>
      <c r="DPR76" s="13"/>
      <c r="DPS76" s="13"/>
      <c r="DPT76" s="13"/>
      <c r="DPU76" s="13"/>
      <c r="DPV76" s="13"/>
      <c r="DPW76" s="13"/>
      <c r="DPX76" s="13"/>
      <c r="DPY76" s="13"/>
      <c r="DPZ76" s="13"/>
      <c r="DQA76" s="13"/>
      <c r="DQB76" s="13"/>
      <c r="DQC76" s="13"/>
      <c r="DQD76" s="13"/>
      <c r="DQE76" s="13"/>
      <c r="DQF76" s="13"/>
      <c r="DQG76" s="13"/>
      <c r="DQH76" s="13"/>
      <c r="DQI76" s="13"/>
      <c r="DQJ76" s="13"/>
      <c r="DQK76" s="13"/>
      <c r="DQL76" s="13"/>
      <c r="DQM76" s="13"/>
      <c r="DQN76" s="13"/>
      <c r="DQO76" s="13"/>
      <c r="DQP76" s="13"/>
      <c r="DQQ76" s="13"/>
      <c r="DQR76" s="13"/>
      <c r="DQS76" s="13"/>
      <c r="DQT76" s="13"/>
      <c r="DQU76" s="13"/>
      <c r="DQV76" s="13"/>
      <c r="DQW76" s="13"/>
      <c r="DQX76" s="13"/>
      <c r="DQY76" s="13"/>
      <c r="DQZ76" s="13"/>
      <c r="DRA76" s="13"/>
      <c r="DRB76" s="13"/>
      <c r="DRC76" s="13"/>
      <c r="DRD76" s="13"/>
      <c r="DRE76" s="13"/>
      <c r="DRF76" s="13"/>
      <c r="DRG76" s="13"/>
      <c r="DRH76" s="13"/>
      <c r="DRI76" s="13"/>
      <c r="DRJ76" s="13"/>
      <c r="DRK76" s="13"/>
      <c r="DRL76" s="13"/>
      <c r="DRM76" s="13"/>
      <c r="DRN76" s="13"/>
      <c r="DRO76" s="13"/>
      <c r="DRP76" s="13"/>
      <c r="DRQ76" s="13"/>
      <c r="DRR76" s="13"/>
      <c r="DRS76" s="13"/>
      <c r="DRT76" s="13"/>
      <c r="DRU76" s="13"/>
      <c r="DRV76" s="13"/>
      <c r="DRW76" s="13"/>
      <c r="DRX76" s="13"/>
      <c r="DRY76" s="13"/>
      <c r="DRZ76" s="13"/>
      <c r="DSA76" s="13"/>
      <c r="DSB76" s="13"/>
      <c r="DSC76" s="13"/>
      <c r="DSD76" s="13"/>
      <c r="DSE76" s="13"/>
      <c r="DSF76" s="13"/>
      <c r="DSG76" s="13"/>
      <c r="DSH76" s="13"/>
      <c r="DSI76" s="13"/>
      <c r="DSJ76" s="13"/>
      <c r="DSK76" s="13"/>
      <c r="DSL76" s="13"/>
      <c r="DSM76" s="13"/>
      <c r="DSN76" s="13"/>
      <c r="DSO76" s="13"/>
      <c r="DSP76" s="13"/>
      <c r="DSQ76" s="13"/>
      <c r="DSR76" s="13"/>
      <c r="DSS76" s="13"/>
      <c r="DST76" s="13"/>
      <c r="DSU76" s="13"/>
      <c r="DSV76" s="13"/>
      <c r="DSW76" s="13"/>
      <c r="DSX76" s="13"/>
      <c r="DSY76" s="13"/>
      <c r="DSZ76" s="13"/>
      <c r="DTA76" s="13"/>
      <c r="DTB76" s="13"/>
      <c r="DTC76" s="13"/>
      <c r="DTD76" s="13"/>
      <c r="DTE76" s="13"/>
      <c r="DTF76" s="13"/>
      <c r="DTG76" s="13"/>
      <c r="DTH76" s="13"/>
      <c r="DTI76" s="13"/>
      <c r="DTJ76" s="13"/>
      <c r="DTK76" s="13"/>
      <c r="DTL76" s="13"/>
      <c r="DTM76" s="13"/>
      <c r="DTN76" s="13"/>
      <c r="DTO76" s="13"/>
      <c r="DTP76" s="13"/>
      <c r="DTQ76" s="13"/>
      <c r="DTR76" s="13"/>
      <c r="DTS76" s="13"/>
      <c r="DTT76" s="13"/>
      <c r="DTU76" s="13"/>
      <c r="DTV76" s="13"/>
      <c r="DTW76" s="13"/>
      <c r="DTX76" s="13"/>
      <c r="DTY76" s="13"/>
      <c r="DTZ76" s="13"/>
      <c r="DUA76" s="13"/>
      <c r="DUB76" s="13"/>
      <c r="DUC76" s="13"/>
      <c r="DUD76" s="13"/>
      <c r="DUE76" s="13"/>
      <c r="DUF76" s="13"/>
      <c r="DUG76" s="13"/>
      <c r="DUH76" s="13"/>
      <c r="DUI76" s="13"/>
      <c r="DUJ76" s="13"/>
      <c r="DUK76" s="13"/>
      <c r="DUL76" s="13"/>
      <c r="DUM76" s="13"/>
      <c r="DUN76" s="13"/>
      <c r="DUO76" s="13"/>
      <c r="DUP76" s="13"/>
      <c r="DUQ76" s="13"/>
      <c r="DUR76" s="13"/>
      <c r="DUS76" s="13"/>
      <c r="DUT76" s="13"/>
      <c r="DUU76" s="13"/>
      <c r="DUV76" s="13"/>
      <c r="DUW76" s="13"/>
      <c r="DUX76" s="13"/>
      <c r="DUY76" s="13"/>
      <c r="DUZ76" s="13"/>
      <c r="DVA76" s="13"/>
      <c r="DVB76" s="13"/>
      <c r="DVC76" s="13"/>
      <c r="DVD76" s="13"/>
      <c r="DVE76" s="13"/>
      <c r="DVF76" s="13"/>
      <c r="DVG76" s="13"/>
      <c r="DVH76" s="13"/>
      <c r="DVI76" s="13"/>
      <c r="DVJ76" s="13"/>
      <c r="DVK76" s="13"/>
      <c r="DVL76" s="13"/>
      <c r="DVM76" s="13"/>
      <c r="DVN76" s="13"/>
      <c r="DVO76" s="13"/>
      <c r="DVP76" s="13"/>
      <c r="DVQ76" s="13"/>
      <c r="DVR76" s="13"/>
      <c r="DVS76" s="13"/>
      <c r="DVT76" s="13"/>
      <c r="DVU76" s="13"/>
      <c r="DVV76" s="13"/>
      <c r="DVW76" s="13"/>
      <c r="DVX76" s="13"/>
      <c r="DVY76" s="13"/>
      <c r="DVZ76" s="13"/>
      <c r="DWA76" s="13"/>
      <c r="DWB76" s="13"/>
      <c r="DWC76" s="13"/>
      <c r="DWD76" s="13"/>
      <c r="DWE76" s="13"/>
      <c r="DWF76" s="13"/>
      <c r="DWG76" s="13"/>
      <c r="DWH76" s="13"/>
      <c r="DWI76" s="13"/>
      <c r="DWJ76" s="13"/>
      <c r="DWK76" s="13"/>
      <c r="DWL76" s="13"/>
      <c r="DWM76" s="13"/>
      <c r="DWN76" s="13"/>
      <c r="DWO76" s="13"/>
      <c r="DWP76" s="13"/>
      <c r="DWQ76" s="13"/>
      <c r="DWR76" s="13"/>
      <c r="DWS76" s="13"/>
      <c r="DWT76" s="13"/>
      <c r="DWU76" s="13"/>
      <c r="DWV76" s="13"/>
      <c r="DWW76" s="13"/>
      <c r="DWX76" s="13"/>
      <c r="DWY76" s="13"/>
      <c r="DWZ76" s="13"/>
      <c r="DXA76" s="13"/>
      <c r="DXB76" s="13"/>
      <c r="DXC76" s="13"/>
      <c r="DXD76" s="13"/>
      <c r="DXE76" s="13"/>
      <c r="DXF76" s="13"/>
      <c r="DXG76" s="13"/>
      <c r="DXH76" s="13"/>
      <c r="DXI76" s="13"/>
      <c r="DXJ76" s="13"/>
      <c r="DXK76" s="13"/>
      <c r="DXL76" s="13"/>
      <c r="DXM76" s="13"/>
      <c r="DXN76" s="13"/>
      <c r="DXO76" s="13"/>
      <c r="DXP76" s="13"/>
      <c r="DXQ76" s="13"/>
      <c r="DXR76" s="13"/>
      <c r="DXS76" s="13"/>
      <c r="DXT76" s="13"/>
      <c r="DXU76" s="13"/>
      <c r="DXV76" s="13"/>
      <c r="DXW76" s="13"/>
      <c r="DXX76" s="13"/>
      <c r="DXY76" s="13"/>
      <c r="DXZ76" s="13"/>
      <c r="DYA76" s="13"/>
      <c r="DYB76" s="13"/>
      <c r="DYC76" s="13"/>
      <c r="DYD76" s="13"/>
      <c r="DYE76" s="13"/>
      <c r="DYF76" s="13"/>
      <c r="DYG76" s="13"/>
      <c r="DYH76" s="13"/>
      <c r="DYI76" s="13"/>
      <c r="DYJ76" s="13"/>
      <c r="DYK76" s="13"/>
      <c r="DYL76" s="13"/>
      <c r="DYM76" s="13"/>
      <c r="DYN76" s="13"/>
      <c r="DYO76" s="13"/>
      <c r="DYP76" s="13"/>
      <c r="DYQ76" s="13"/>
      <c r="DYR76" s="13"/>
      <c r="DYS76" s="13"/>
      <c r="DYT76" s="13"/>
      <c r="DYU76" s="13"/>
      <c r="DYV76" s="13"/>
      <c r="DYW76" s="13"/>
      <c r="DYX76" s="13"/>
      <c r="DYY76" s="13"/>
      <c r="DYZ76" s="13"/>
      <c r="DZA76" s="13"/>
      <c r="DZB76" s="13"/>
      <c r="DZC76" s="13"/>
      <c r="DZD76" s="13"/>
      <c r="DZE76" s="13"/>
      <c r="DZF76" s="13"/>
      <c r="DZG76" s="13"/>
      <c r="DZH76" s="13"/>
      <c r="DZI76" s="13"/>
      <c r="DZJ76" s="13"/>
      <c r="DZK76" s="13"/>
      <c r="DZL76" s="13"/>
      <c r="DZM76" s="13"/>
      <c r="DZN76" s="13"/>
      <c r="DZO76" s="13"/>
      <c r="DZP76" s="13"/>
      <c r="DZQ76" s="13"/>
      <c r="DZR76" s="13"/>
      <c r="DZS76" s="13"/>
      <c r="DZT76" s="13"/>
      <c r="DZU76" s="13"/>
      <c r="DZV76" s="13"/>
      <c r="DZW76" s="13"/>
      <c r="DZX76" s="13"/>
      <c r="DZY76" s="13"/>
      <c r="DZZ76" s="13"/>
      <c r="EAA76" s="13"/>
      <c r="EAB76" s="13"/>
      <c r="EAC76" s="13"/>
      <c r="EAD76" s="13"/>
      <c r="EAE76" s="13"/>
      <c r="EAF76" s="13"/>
      <c r="EAG76" s="13"/>
      <c r="EAH76" s="13"/>
      <c r="EAI76" s="13"/>
      <c r="EAJ76" s="13"/>
      <c r="EAK76" s="13"/>
      <c r="EAL76" s="13"/>
      <c r="EAM76" s="13"/>
      <c r="EAN76" s="13"/>
      <c r="EAO76" s="13"/>
      <c r="EAP76" s="13"/>
      <c r="EAQ76" s="13"/>
      <c r="EAR76" s="13"/>
      <c r="EAS76" s="13"/>
      <c r="EAT76" s="13"/>
      <c r="EAU76" s="13"/>
      <c r="EAV76" s="13"/>
      <c r="EAW76" s="13"/>
      <c r="EAX76" s="13"/>
      <c r="EAY76" s="13"/>
      <c r="EAZ76" s="13"/>
      <c r="EBA76" s="13"/>
      <c r="EBB76" s="13"/>
      <c r="EBC76" s="13"/>
      <c r="EBD76" s="13"/>
      <c r="EBE76" s="13"/>
      <c r="EBF76" s="13"/>
      <c r="EBG76" s="13"/>
      <c r="EBH76" s="13"/>
      <c r="EBI76" s="13"/>
      <c r="EBJ76" s="13"/>
      <c r="EBK76" s="13"/>
      <c r="EBL76" s="13"/>
      <c r="EBM76" s="13"/>
      <c r="EBN76" s="13"/>
      <c r="EBO76" s="13"/>
      <c r="EBP76" s="13"/>
      <c r="EBQ76" s="13"/>
      <c r="EBR76" s="13"/>
      <c r="EBS76" s="13"/>
      <c r="EBT76" s="13"/>
      <c r="EBU76" s="13"/>
      <c r="EBV76" s="13"/>
      <c r="EBW76" s="13"/>
      <c r="EBX76" s="13"/>
      <c r="EBY76" s="13"/>
      <c r="EBZ76" s="13"/>
      <c r="ECA76" s="13"/>
      <c r="ECB76" s="13"/>
      <c r="ECC76" s="13"/>
      <c r="ECD76" s="13"/>
      <c r="ECE76" s="13"/>
      <c r="ECF76" s="13"/>
      <c r="ECG76" s="13"/>
      <c r="ECH76" s="13"/>
      <c r="ECI76" s="13"/>
      <c r="ECJ76" s="13"/>
      <c r="ECK76" s="13"/>
      <c r="ECL76" s="13"/>
      <c r="ECM76" s="13"/>
      <c r="ECN76" s="13"/>
      <c r="ECO76" s="13"/>
      <c r="ECP76" s="13"/>
      <c r="ECQ76" s="13"/>
      <c r="ECR76" s="13"/>
      <c r="ECS76" s="13"/>
      <c r="ECT76" s="13"/>
      <c r="ECU76" s="13"/>
      <c r="ECV76" s="13"/>
      <c r="ECW76" s="13"/>
      <c r="ECX76" s="13"/>
      <c r="ECY76" s="13"/>
      <c r="ECZ76" s="13"/>
      <c r="EDA76" s="13"/>
      <c r="EDB76" s="13"/>
      <c r="EDC76" s="13"/>
      <c r="EDD76" s="13"/>
      <c r="EDE76" s="13"/>
      <c r="EDF76" s="13"/>
      <c r="EDG76" s="13"/>
      <c r="EDH76" s="13"/>
      <c r="EDI76" s="13"/>
      <c r="EDJ76" s="13"/>
      <c r="EDK76" s="13"/>
      <c r="EDL76" s="13"/>
      <c r="EDM76" s="13"/>
      <c r="EDN76" s="13"/>
      <c r="EDO76" s="13"/>
      <c r="EDP76" s="13"/>
      <c r="EDQ76" s="13"/>
      <c r="EDR76" s="13"/>
      <c r="EDS76" s="13"/>
      <c r="EDT76" s="13"/>
      <c r="EDU76" s="13"/>
      <c r="EDV76" s="13"/>
      <c r="EDW76" s="13"/>
      <c r="EDX76" s="13"/>
      <c r="EDY76" s="13"/>
      <c r="EDZ76" s="13"/>
      <c r="EEA76" s="13"/>
      <c r="EEB76" s="13"/>
      <c r="EEC76" s="13"/>
      <c r="EED76" s="13"/>
      <c r="EEE76" s="13"/>
      <c r="EEF76" s="13"/>
      <c r="EEG76" s="13"/>
      <c r="EEH76" s="13"/>
      <c r="EEI76" s="13"/>
      <c r="EEJ76" s="13"/>
      <c r="EEK76" s="13"/>
      <c r="EEL76" s="13"/>
      <c r="EEM76" s="13"/>
      <c r="EEN76" s="13"/>
      <c r="EEO76" s="13"/>
      <c r="EEP76" s="13"/>
      <c r="EEQ76" s="13"/>
      <c r="EER76" s="13"/>
      <c r="EES76" s="13"/>
      <c r="EET76" s="13"/>
      <c r="EEU76" s="13"/>
      <c r="EEV76" s="13"/>
      <c r="EEW76" s="13"/>
      <c r="EEX76" s="13"/>
      <c r="EEY76" s="13"/>
      <c r="EEZ76" s="13"/>
      <c r="EFA76" s="13"/>
      <c r="EFB76" s="13"/>
      <c r="EFC76" s="13"/>
      <c r="EFD76" s="13"/>
      <c r="EFE76" s="13"/>
      <c r="EFF76" s="13"/>
      <c r="EFG76" s="13"/>
      <c r="EFH76" s="13"/>
      <c r="EFI76" s="13"/>
      <c r="EFJ76" s="13"/>
      <c r="EFK76" s="13"/>
      <c r="EFL76" s="13"/>
      <c r="EFM76" s="13"/>
      <c r="EFN76" s="13"/>
      <c r="EFO76" s="13"/>
      <c r="EFP76" s="13"/>
      <c r="EFQ76" s="13"/>
      <c r="EFR76" s="13"/>
      <c r="EFS76" s="13"/>
      <c r="EFT76" s="13"/>
      <c r="EFU76" s="13"/>
      <c r="EFV76" s="13"/>
      <c r="EFW76" s="13"/>
      <c r="EFX76" s="13"/>
      <c r="EFY76" s="13"/>
      <c r="EFZ76" s="13"/>
      <c r="EGA76" s="13"/>
      <c r="EGB76" s="13"/>
      <c r="EGC76" s="13"/>
      <c r="EGD76" s="13"/>
      <c r="EGE76" s="13"/>
      <c r="EGF76" s="13"/>
      <c r="EGG76" s="13"/>
      <c r="EGH76" s="13"/>
      <c r="EGI76" s="13"/>
      <c r="EGJ76" s="13"/>
      <c r="EGK76" s="13"/>
      <c r="EGL76" s="13"/>
      <c r="EGM76" s="13"/>
      <c r="EGN76" s="13"/>
      <c r="EGO76" s="13"/>
      <c r="EGP76" s="13"/>
      <c r="EGQ76" s="13"/>
      <c r="EGR76" s="13"/>
      <c r="EGS76" s="13"/>
      <c r="EGT76" s="13"/>
      <c r="EGU76" s="13"/>
      <c r="EGV76" s="13"/>
      <c r="EGW76" s="13"/>
      <c r="EGX76" s="13"/>
      <c r="EGY76" s="13"/>
      <c r="EGZ76" s="13"/>
      <c r="EHA76" s="13"/>
      <c r="EHB76" s="13"/>
      <c r="EHC76" s="13"/>
      <c r="EHD76" s="13"/>
      <c r="EHE76" s="13"/>
      <c r="EHF76" s="13"/>
      <c r="EHG76" s="13"/>
      <c r="EHH76" s="13"/>
      <c r="EHI76" s="13"/>
      <c r="EHJ76" s="13"/>
      <c r="EHK76" s="13"/>
      <c r="EHL76" s="13"/>
      <c r="EHM76" s="13"/>
      <c r="EHN76" s="13"/>
      <c r="EHO76" s="13"/>
      <c r="EHP76" s="13"/>
      <c r="EHQ76" s="13"/>
      <c r="EHR76" s="13"/>
      <c r="EHS76" s="13"/>
      <c r="EHT76" s="13"/>
      <c r="EHU76" s="13"/>
      <c r="EHV76" s="13"/>
      <c r="EHW76" s="13"/>
      <c r="EHX76" s="13"/>
      <c r="EHY76" s="13"/>
      <c r="EHZ76" s="13"/>
      <c r="EIA76" s="13"/>
      <c r="EIB76" s="13"/>
      <c r="EIC76" s="13"/>
      <c r="EID76" s="13"/>
      <c r="EIE76" s="13"/>
      <c r="EIF76" s="13"/>
      <c r="EIG76" s="13"/>
      <c r="EIH76" s="13"/>
      <c r="EII76" s="13"/>
      <c r="EIJ76" s="13"/>
      <c r="EIK76" s="13"/>
      <c r="EIL76" s="13"/>
      <c r="EIM76" s="13"/>
      <c r="EIN76" s="13"/>
      <c r="EIO76" s="13"/>
      <c r="EIP76" s="13"/>
      <c r="EIQ76" s="13"/>
      <c r="EIR76" s="13"/>
      <c r="EIS76" s="13"/>
      <c r="EIT76" s="13"/>
      <c r="EIU76" s="13"/>
      <c r="EIV76" s="13"/>
      <c r="EIW76" s="13"/>
      <c r="EIX76" s="13"/>
      <c r="EIY76" s="13"/>
      <c r="EIZ76" s="13"/>
      <c r="EJA76" s="13"/>
      <c r="EJB76" s="13"/>
      <c r="EJC76" s="13"/>
      <c r="EJD76" s="13"/>
      <c r="EJE76" s="13"/>
      <c r="EJF76" s="13"/>
      <c r="EJG76" s="13"/>
      <c r="EJH76" s="13"/>
      <c r="EJI76" s="13"/>
      <c r="EJJ76" s="13"/>
      <c r="EJK76" s="13"/>
      <c r="EJL76" s="13"/>
      <c r="EJM76" s="13"/>
      <c r="EJN76" s="13"/>
      <c r="EJO76" s="13"/>
      <c r="EJP76" s="13"/>
      <c r="EJQ76" s="13"/>
      <c r="EJR76" s="13"/>
      <c r="EJS76" s="13"/>
      <c r="EJT76" s="13"/>
      <c r="EJU76" s="13"/>
      <c r="EJV76" s="13"/>
      <c r="EJW76" s="13"/>
      <c r="EJX76" s="13"/>
      <c r="EJY76" s="13"/>
      <c r="EJZ76" s="13"/>
      <c r="EKA76" s="13"/>
      <c r="EKB76" s="13"/>
      <c r="EKC76" s="13"/>
      <c r="EKD76" s="13"/>
      <c r="EKE76" s="13"/>
      <c r="EKF76" s="13"/>
      <c r="EKG76" s="13"/>
      <c r="EKH76" s="13"/>
      <c r="EKI76" s="13"/>
      <c r="EKJ76" s="13"/>
      <c r="EKK76" s="13"/>
      <c r="EKL76" s="13"/>
      <c r="EKM76" s="13"/>
      <c r="EKN76" s="13"/>
      <c r="EKO76" s="13"/>
      <c r="EKP76" s="13"/>
      <c r="EKQ76" s="13"/>
      <c r="EKR76" s="13"/>
      <c r="EKS76" s="13"/>
      <c r="EKT76" s="13"/>
      <c r="EKU76" s="13"/>
      <c r="EKV76" s="13"/>
      <c r="EKW76" s="13"/>
      <c r="EKX76" s="13"/>
      <c r="EKY76" s="13"/>
      <c r="EKZ76" s="13"/>
      <c r="ELA76" s="13"/>
      <c r="ELB76" s="13"/>
      <c r="ELC76" s="13"/>
      <c r="ELD76" s="13"/>
      <c r="ELE76" s="13"/>
      <c r="ELF76" s="13"/>
      <c r="ELG76" s="13"/>
      <c r="ELH76" s="13"/>
      <c r="ELI76" s="13"/>
      <c r="ELJ76" s="13"/>
      <c r="ELK76" s="13"/>
      <c r="ELL76" s="13"/>
      <c r="ELM76" s="13"/>
      <c r="ELN76" s="13"/>
      <c r="ELO76" s="13"/>
      <c r="ELP76" s="13"/>
      <c r="ELQ76" s="13"/>
      <c r="ELR76" s="13"/>
      <c r="ELS76" s="13"/>
      <c r="ELT76" s="13"/>
      <c r="ELU76" s="13"/>
      <c r="ELV76" s="13"/>
      <c r="ELW76" s="13"/>
      <c r="ELX76" s="13"/>
      <c r="ELY76" s="13"/>
      <c r="ELZ76" s="13"/>
      <c r="EMA76" s="13"/>
      <c r="EMB76" s="13"/>
      <c r="EMC76" s="13"/>
      <c r="EMD76" s="13"/>
      <c r="EME76" s="13"/>
      <c r="EMF76" s="13"/>
      <c r="EMG76" s="13"/>
      <c r="EMH76" s="13"/>
      <c r="EMI76" s="13"/>
      <c r="EMJ76" s="13"/>
      <c r="EMK76" s="13"/>
      <c r="EML76" s="13"/>
      <c r="EMM76" s="13"/>
      <c r="EMN76" s="13"/>
      <c r="EMO76" s="13"/>
      <c r="EMP76" s="13"/>
      <c r="EMQ76" s="13"/>
      <c r="EMR76" s="13"/>
      <c r="EMS76" s="13"/>
      <c r="EMT76" s="13"/>
      <c r="EMU76" s="13"/>
      <c r="EMV76" s="13"/>
      <c r="EMW76" s="13"/>
      <c r="EMX76" s="13"/>
      <c r="EMY76" s="13"/>
      <c r="EMZ76" s="13"/>
      <c r="ENA76" s="13"/>
      <c r="ENB76" s="13"/>
      <c r="ENC76" s="13"/>
      <c r="END76" s="13"/>
      <c r="ENE76" s="13"/>
      <c r="ENF76" s="13"/>
      <c r="ENG76" s="13"/>
      <c r="ENH76" s="13"/>
      <c r="ENI76" s="13"/>
      <c r="ENJ76" s="13"/>
      <c r="ENK76" s="13"/>
      <c r="ENL76" s="13"/>
      <c r="ENM76" s="13"/>
      <c r="ENN76" s="13"/>
      <c r="ENO76" s="13"/>
      <c r="ENP76" s="13"/>
      <c r="ENQ76" s="13"/>
      <c r="ENR76" s="13"/>
      <c r="ENS76" s="13"/>
      <c r="ENT76" s="13"/>
      <c r="ENU76" s="13"/>
      <c r="ENV76" s="13"/>
      <c r="ENW76" s="13"/>
      <c r="ENX76" s="13"/>
      <c r="ENY76" s="13"/>
      <c r="ENZ76" s="13"/>
      <c r="EOA76" s="13"/>
      <c r="EOB76" s="13"/>
      <c r="EOC76" s="13"/>
      <c r="EOD76" s="13"/>
      <c r="EOE76" s="13"/>
      <c r="EOF76" s="13"/>
      <c r="EOG76" s="13"/>
      <c r="EOH76" s="13"/>
      <c r="EOI76" s="13"/>
      <c r="EOJ76" s="13"/>
      <c r="EOK76" s="13"/>
      <c r="EOL76" s="13"/>
      <c r="EOM76" s="13"/>
      <c r="EON76" s="13"/>
      <c r="EOO76" s="13"/>
      <c r="EOP76" s="13"/>
      <c r="EOQ76" s="13"/>
      <c r="EOR76" s="13"/>
      <c r="EOS76" s="13"/>
      <c r="EOT76" s="13"/>
      <c r="EOU76" s="13"/>
      <c r="EOV76" s="13"/>
      <c r="EOW76" s="13"/>
      <c r="EOX76" s="13"/>
      <c r="EOY76" s="13"/>
      <c r="EOZ76" s="13"/>
      <c r="EPA76" s="13"/>
      <c r="EPB76" s="13"/>
      <c r="EPC76" s="13"/>
      <c r="EPD76" s="13"/>
      <c r="EPE76" s="13"/>
      <c r="EPF76" s="13"/>
      <c r="EPG76" s="13"/>
      <c r="EPH76" s="13"/>
      <c r="EPI76" s="13"/>
      <c r="EPJ76" s="13"/>
      <c r="EPK76" s="13"/>
      <c r="EPL76" s="13"/>
      <c r="EPM76" s="13"/>
      <c r="EPN76" s="13"/>
      <c r="EPO76" s="13"/>
      <c r="EPP76" s="13"/>
      <c r="EPQ76" s="13"/>
      <c r="EPR76" s="13"/>
      <c r="EPS76" s="13"/>
      <c r="EPT76" s="13"/>
      <c r="EPU76" s="13"/>
      <c r="EPV76" s="13"/>
      <c r="EPW76" s="13"/>
      <c r="EPX76" s="13"/>
      <c r="EPY76" s="13"/>
      <c r="EPZ76" s="13"/>
      <c r="EQA76" s="13"/>
      <c r="EQB76" s="13"/>
      <c r="EQC76" s="13"/>
      <c r="EQD76" s="13"/>
      <c r="EQE76" s="13"/>
      <c r="EQF76" s="13"/>
      <c r="EQG76" s="13"/>
      <c r="EQH76" s="13"/>
      <c r="EQI76" s="13"/>
      <c r="EQJ76" s="13"/>
      <c r="EQK76" s="13"/>
      <c r="EQL76" s="13"/>
      <c r="EQM76" s="13"/>
      <c r="EQN76" s="13"/>
      <c r="EQO76" s="13"/>
      <c r="EQP76" s="13"/>
      <c r="EQQ76" s="13"/>
      <c r="EQR76" s="13"/>
      <c r="EQS76" s="13"/>
      <c r="EQT76" s="13"/>
      <c r="EQU76" s="13"/>
      <c r="EQV76" s="13"/>
      <c r="EQW76" s="13"/>
      <c r="EQX76" s="13"/>
      <c r="EQY76" s="13"/>
      <c r="EQZ76" s="13"/>
      <c r="ERA76" s="13"/>
      <c r="ERB76" s="13"/>
      <c r="ERC76" s="13"/>
      <c r="ERD76" s="13"/>
      <c r="ERE76" s="13"/>
      <c r="ERF76" s="13"/>
      <c r="ERG76" s="13"/>
      <c r="ERH76" s="13"/>
      <c r="ERI76" s="13"/>
      <c r="ERJ76" s="13"/>
      <c r="ERK76" s="13"/>
      <c r="ERL76" s="13"/>
      <c r="ERM76" s="13"/>
      <c r="ERN76" s="13"/>
      <c r="ERO76" s="13"/>
      <c r="ERP76" s="13"/>
      <c r="ERQ76" s="13"/>
      <c r="ERR76" s="13"/>
      <c r="ERS76" s="13"/>
      <c r="ERT76" s="13"/>
      <c r="ERU76" s="13"/>
      <c r="ERV76" s="13"/>
      <c r="ERW76" s="13"/>
      <c r="ERX76" s="13"/>
      <c r="ERY76" s="13"/>
      <c r="ERZ76" s="13"/>
      <c r="ESA76" s="13"/>
      <c r="ESB76" s="13"/>
      <c r="ESC76" s="13"/>
      <c r="ESD76" s="13"/>
      <c r="ESE76" s="13"/>
      <c r="ESF76" s="13"/>
      <c r="ESG76" s="13"/>
      <c r="ESH76" s="13"/>
      <c r="ESI76" s="13"/>
      <c r="ESJ76" s="13"/>
      <c r="ESK76" s="13"/>
      <c r="ESL76" s="13"/>
      <c r="ESM76" s="13"/>
      <c r="ESN76" s="13"/>
      <c r="ESO76" s="13"/>
      <c r="ESP76" s="13"/>
      <c r="ESQ76" s="13"/>
      <c r="ESR76" s="13"/>
      <c r="ESS76" s="13"/>
      <c r="EST76" s="13"/>
      <c r="ESU76" s="13"/>
      <c r="ESV76" s="13"/>
      <c r="ESW76" s="13"/>
      <c r="ESX76" s="13"/>
      <c r="ESY76" s="13"/>
      <c r="ESZ76" s="13"/>
      <c r="ETA76" s="13"/>
      <c r="ETB76" s="13"/>
      <c r="ETC76" s="13"/>
      <c r="ETD76" s="13"/>
      <c r="ETE76" s="13"/>
      <c r="ETF76" s="13"/>
      <c r="ETG76" s="13"/>
      <c r="ETH76" s="13"/>
      <c r="ETI76" s="13"/>
      <c r="ETJ76" s="13"/>
      <c r="ETK76" s="13"/>
      <c r="ETL76" s="13"/>
      <c r="ETM76" s="13"/>
      <c r="ETN76" s="13"/>
      <c r="ETO76" s="13"/>
      <c r="ETP76" s="13"/>
      <c r="ETQ76" s="13"/>
      <c r="ETR76" s="13"/>
      <c r="ETS76" s="13"/>
      <c r="ETT76" s="13"/>
      <c r="ETU76" s="13"/>
      <c r="ETV76" s="13"/>
      <c r="ETW76" s="13"/>
      <c r="ETX76" s="13"/>
      <c r="ETY76" s="13"/>
      <c r="ETZ76" s="13"/>
      <c r="EUA76" s="13"/>
      <c r="EUB76" s="13"/>
      <c r="EUC76" s="13"/>
      <c r="EUD76" s="13"/>
      <c r="EUE76" s="13"/>
      <c r="EUF76" s="13"/>
      <c r="EUG76" s="13"/>
      <c r="EUH76" s="13"/>
      <c r="EUI76" s="13"/>
      <c r="EUJ76" s="13"/>
      <c r="EUK76" s="13"/>
      <c r="EUL76" s="13"/>
      <c r="EUM76" s="13"/>
      <c r="EUN76" s="13"/>
      <c r="EUO76" s="13"/>
      <c r="EUP76" s="13"/>
      <c r="EUQ76" s="13"/>
      <c r="EUR76" s="13"/>
      <c r="EUS76" s="13"/>
      <c r="EUT76" s="13"/>
      <c r="EUU76" s="13"/>
      <c r="EUV76" s="13"/>
      <c r="EUW76" s="13"/>
      <c r="EUX76" s="13"/>
      <c r="EUY76" s="13"/>
      <c r="EUZ76" s="13"/>
      <c r="EVA76" s="13"/>
      <c r="EVB76" s="13"/>
      <c r="EVC76" s="13"/>
      <c r="EVD76" s="13"/>
      <c r="EVE76" s="13"/>
      <c r="EVF76" s="13"/>
      <c r="EVG76" s="13"/>
      <c r="EVH76" s="13"/>
      <c r="EVI76" s="13"/>
      <c r="EVJ76" s="13"/>
      <c r="EVK76" s="13"/>
      <c r="EVL76" s="13"/>
      <c r="EVM76" s="13"/>
      <c r="EVN76" s="13"/>
      <c r="EVO76" s="13"/>
      <c r="EVP76" s="13"/>
      <c r="EVQ76" s="13"/>
      <c r="EVR76" s="13"/>
      <c r="EVS76" s="13"/>
      <c r="EVT76" s="13"/>
      <c r="EVU76" s="13"/>
      <c r="EVV76" s="13"/>
      <c r="EVW76" s="13"/>
      <c r="EVX76" s="13"/>
      <c r="EVY76" s="13"/>
      <c r="EVZ76" s="13"/>
      <c r="EWA76" s="13"/>
      <c r="EWB76" s="13"/>
      <c r="EWC76" s="13"/>
      <c r="EWD76" s="13"/>
      <c r="EWE76" s="13"/>
      <c r="EWF76" s="13"/>
      <c r="EWG76" s="13"/>
      <c r="EWH76" s="13"/>
      <c r="EWI76" s="13"/>
      <c r="EWJ76" s="13"/>
      <c r="EWK76" s="13"/>
      <c r="EWL76" s="13"/>
      <c r="EWM76" s="13"/>
      <c r="EWN76" s="13"/>
      <c r="EWO76" s="13"/>
      <c r="EWP76" s="13"/>
      <c r="EWQ76" s="13"/>
      <c r="EWR76" s="13"/>
      <c r="EWS76" s="13"/>
      <c r="EWT76" s="13"/>
      <c r="EWU76" s="13"/>
      <c r="EWV76" s="13"/>
      <c r="EWW76" s="13"/>
      <c r="EWX76" s="13"/>
      <c r="EWY76" s="13"/>
      <c r="EWZ76" s="13"/>
      <c r="EXA76" s="13"/>
      <c r="EXB76" s="13"/>
      <c r="EXC76" s="13"/>
      <c r="EXD76" s="13"/>
      <c r="EXE76" s="13"/>
      <c r="EXF76" s="13"/>
      <c r="EXG76" s="13"/>
      <c r="EXH76" s="13"/>
      <c r="EXI76" s="13"/>
      <c r="EXJ76" s="13"/>
      <c r="EXK76" s="13"/>
      <c r="EXL76" s="13"/>
      <c r="EXM76" s="13"/>
      <c r="EXN76" s="13"/>
      <c r="EXO76" s="13"/>
      <c r="EXP76" s="13"/>
      <c r="EXQ76" s="13"/>
      <c r="EXR76" s="13"/>
      <c r="EXS76" s="13"/>
      <c r="EXT76" s="13"/>
      <c r="EXU76" s="13"/>
      <c r="EXV76" s="13"/>
      <c r="EXW76" s="13"/>
      <c r="EXX76" s="13"/>
      <c r="EXY76" s="13"/>
      <c r="EXZ76" s="13"/>
      <c r="EYA76" s="13"/>
      <c r="EYB76" s="13"/>
      <c r="EYC76" s="13"/>
      <c r="EYD76" s="13"/>
      <c r="EYE76" s="13"/>
      <c r="EYF76" s="13"/>
      <c r="EYG76" s="13"/>
      <c r="EYH76" s="13"/>
      <c r="EYI76" s="13"/>
      <c r="EYJ76" s="13"/>
      <c r="EYK76" s="13"/>
      <c r="EYL76" s="13"/>
      <c r="EYM76" s="13"/>
      <c r="EYN76" s="13"/>
      <c r="EYO76" s="13"/>
      <c r="EYP76" s="13"/>
      <c r="EYQ76" s="13"/>
      <c r="EYR76" s="13"/>
      <c r="EYS76" s="13"/>
      <c r="EYT76" s="13"/>
      <c r="EYU76" s="13"/>
      <c r="EYV76" s="13"/>
      <c r="EYW76" s="13"/>
      <c r="EYX76" s="13"/>
      <c r="EYY76" s="13"/>
      <c r="EYZ76" s="13"/>
      <c r="EZA76" s="13"/>
      <c r="EZB76" s="13"/>
      <c r="EZC76" s="13"/>
      <c r="EZD76" s="13"/>
      <c r="EZE76" s="13"/>
      <c r="EZF76" s="13"/>
      <c r="EZG76" s="13"/>
      <c r="EZH76" s="13"/>
      <c r="EZI76" s="13"/>
      <c r="EZJ76" s="13"/>
      <c r="EZK76" s="13"/>
      <c r="EZL76" s="13"/>
      <c r="EZM76" s="13"/>
      <c r="EZN76" s="13"/>
      <c r="EZO76" s="13"/>
      <c r="EZP76" s="13"/>
      <c r="EZQ76" s="13"/>
      <c r="EZR76" s="13"/>
      <c r="EZS76" s="13"/>
      <c r="EZT76" s="13"/>
      <c r="EZU76" s="13"/>
      <c r="EZV76" s="13"/>
      <c r="EZW76" s="13"/>
      <c r="EZX76" s="13"/>
      <c r="EZY76" s="13"/>
      <c r="EZZ76" s="13"/>
      <c r="FAA76" s="13"/>
      <c r="FAB76" s="13"/>
      <c r="FAC76" s="13"/>
      <c r="FAD76" s="13"/>
      <c r="FAE76" s="13"/>
      <c r="FAF76" s="13"/>
      <c r="FAG76" s="13"/>
      <c r="FAH76" s="13"/>
      <c r="FAI76" s="13"/>
      <c r="FAJ76" s="13"/>
      <c r="FAK76" s="13"/>
      <c r="FAL76" s="13"/>
      <c r="FAM76" s="13"/>
      <c r="FAN76" s="13"/>
      <c r="FAO76" s="13"/>
      <c r="FAP76" s="13"/>
      <c r="FAQ76" s="13"/>
      <c r="FAR76" s="13"/>
      <c r="FAS76" s="13"/>
      <c r="FAT76" s="13"/>
      <c r="FAU76" s="13"/>
      <c r="FAV76" s="13"/>
      <c r="FAW76" s="13"/>
      <c r="FAX76" s="13"/>
      <c r="FAY76" s="13"/>
      <c r="FAZ76" s="13"/>
      <c r="FBA76" s="13"/>
      <c r="FBB76" s="13"/>
      <c r="FBC76" s="13"/>
      <c r="FBD76" s="13"/>
      <c r="FBE76" s="13"/>
      <c r="FBF76" s="13"/>
      <c r="FBG76" s="13"/>
      <c r="FBH76" s="13"/>
      <c r="FBI76" s="13"/>
      <c r="FBJ76" s="13"/>
      <c r="FBK76" s="13"/>
      <c r="FBL76" s="13"/>
      <c r="FBM76" s="13"/>
      <c r="FBN76" s="13"/>
      <c r="FBO76" s="13"/>
      <c r="FBP76" s="13"/>
      <c r="FBQ76" s="13"/>
      <c r="FBR76" s="13"/>
      <c r="FBS76" s="13"/>
      <c r="FBT76" s="13"/>
      <c r="FBU76" s="13"/>
      <c r="FBV76" s="13"/>
      <c r="FBW76" s="13"/>
      <c r="FBX76" s="13"/>
      <c r="FBY76" s="13"/>
      <c r="FBZ76" s="13"/>
      <c r="FCA76" s="13"/>
      <c r="FCB76" s="13"/>
      <c r="FCC76" s="13"/>
      <c r="FCD76" s="13"/>
      <c r="FCE76" s="13"/>
      <c r="FCF76" s="13"/>
      <c r="FCG76" s="13"/>
      <c r="FCH76" s="13"/>
      <c r="FCI76" s="13"/>
      <c r="FCJ76" s="13"/>
      <c r="FCK76" s="13"/>
      <c r="FCL76" s="13"/>
      <c r="FCM76" s="13"/>
      <c r="FCN76" s="13"/>
      <c r="FCO76" s="13"/>
      <c r="FCP76" s="13"/>
      <c r="FCQ76" s="13"/>
      <c r="FCR76" s="13"/>
      <c r="FCS76" s="13"/>
      <c r="FCT76" s="13"/>
      <c r="FCU76" s="13"/>
      <c r="FCV76" s="13"/>
      <c r="FCW76" s="13"/>
      <c r="FCX76" s="13"/>
      <c r="FCY76" s="13"/>
      <c r="FCZ76" s="13"/>
      <c r="FDA76" s="13"/>
      <c r="FDB76" s="13"/>
      <c r="FDC76" s="13"/>
      <c r="FDD76" s="13"/>
      <c r="FDE76" s="13"/>
      <c r="FDF76" s="13"/>
      <c r="FDG76" s="13"/>
      <c r="FDH76" s="13"/>
      <c r="FDI76" s="13"/>
      <c r="FDJ76" s="13"/>
      <c r="FDK76" s="13"/>
      <c r="FDL76" s="13"/>
      <c r="FDM76" s="13"/>
      <c r="FDN76" s="13"/>
      <c r="FDO76" s="13"/>
      <c r="FDP76" s="13"/>
      <c r="FDQ76" s="13"/>
      <c r="FDR76" s="13"/>
      <c r="FDS76" s="13"/>
      <c r="FDT76" s="13"/>
      <c r="FDU76" s="13"/>
      <c r="FDV76" s="13"/>
      <c r="FDW76" s="13"/>
      <c r="FDX76" s="13"/>
      <c r="FDY76" s="13"/>
      <c r="FDZ76" s="13"/>
      <c r="FEA76" s="13"/>
      <c r="FEB76" s="13"/>
      <c r="FEC76" s="13"/>
      <c r="FED76" s="13"/>
      <c r="FEE76" s="13"/>
      <c r="FEF76" s="13"/>
      <c r="FEG76" s="13"/>
      <c r="FEH76" s="13"/>
      <c r="FEI76" s="13"/>
      <c r="FEJ76" s="13"/>
      <c r="FEK76" s="13"/>
      <c r="FEL76" s="13"/>
      <c r="FEM76" s="13"/>
      <c r="FEN76" s="13"/>
      <c r="FEO76" s="13"/>
      <c r="FEP76" s="13"/>
      <c r="FEQ76" s="13"/>
      <c r="FER76" s="13"/>
      <c r="FES76" s="13"/>
      <c r="FET76" s="13"/>
      <c r="FEU76" s="13"/>
      <c r="FEV76" s="13"/>
      <c r="FEW76" s="13"/>
      <c r="FEX76" s="13"/>
      <c r="FEY76" s="13"/>
      <c r="FEZ76" s="13"/>
      <c r="FFA76" s="13"/>
      <c r="FFB76" s="13"/>
      <c r="FFC76" s="13"/>
      <c r="FFD76" s="13"/>
      <c r="FFE76" s="13"/>
      <c r="FFF76" s="13"/>
      <c r="FFG76" s="13"/>
      <c r="FFH76" s="13"/>
      <c r="FFI76" s="13"/>
      <c r="FFJ76" s="13"/>
      <c r="FFK76" s="13"/>
      <c r="FFL76" s="13"/>
      <c r="FFM76" s="13"/>
      <c r="FFN76" s="13"/>
      <c r="FFO76" s="13"/>
      <c r="FFP76" s="13"/>
      <c r="FFQ76" s="13"/>
      <c r="FFR76" s="13"/>
      <c r="FFS76" s="13"/>
      <c r="FFT76" s="13"/>
      <c r="FFU76" s="13"/>
      <c r="FFV76" s="13"/>
      <c r="FFW76" s="13"/>
      <c r="FFX76" s="13"/>
      <c r="FFY76" s="13"/>
      <c r="FFZ76" s="13"/>
      <c r="FGA76" s="13"/>
      <c r="FGB76" s="13"/>
      <c r="FGC76" s="13"/>
      <c r="FGD76" s="13"/>
      <c r="FGE76" s="13"/>
      <c r="FGF76" s="13"/>
      <c r="FGG76" s="13"/>
      <c r="FGH76" s="13"/>
      <c r="FGI76" s="13"/>
      <c r="FGJ76" s="13"/>
      <c r="FGK76" s="13"/>
      <c r="FGL76" s="13"/>
      <c r="FGM76" s="13"/>
      <c r="FGN76" s="13"/>
      <c r="FGO76" s="13"/>
      <c r="FGP76" s="13"/>
      <c r="FGQ76" s="13"/>
      <c r="FGR76" s="13"/>
      <c r="FGS76" s="13"/>
      <c r="FGT76" s="13"/>
      <c r="FGU76" s="13"/>
      <c r="FGV76" s="13"/>
      <c r="FGW76" s="13"/>
      <c r="FGX76" s="13"/>
      <c r="FGY76" s="13"/>
      <c r="FGZ76" s="13"/>
      <c r="FHA76" s="13"/>
      <c r="FHB76" s="13"/>
      <c r="FHC76" s="13"/>
      <c r="FHD76" s="13"/>
      <c r="FHE76" s="13"/>
      <c r="FHF76" s="13"/>
      <c r="FHG76" s="13"/>
      <c r="FHH76" s="13"/>
      <c r="FHI76" s="13"/>
      <c r="FHJ76" s="13"/>
      <c r="FHK76" s="13"/>
      <c r="FHL76" s="13"/>
      <c r="FHM76" s="13"/>
      <c r="FHN76" s="13"/>
      <c r="FHO76" s="13"/>
      <c r="FHP76" s="13"/>
      <c r="FHQ76" s="13"/>
      <c r="FHR76" s="13"/>
      <c r="FHS76" s="13"/>
      <c r="FHT76" s="13"/>
      <c r="FHU76" s="13"/>
      <c r="FHV76" s="13"/>
      <c r="FHW76" s="13"/>
      <c r="FHX76" s="13"/>
      <c r="FHY76" s="13"/>
      <c r="FHZ76" s="13"/>
      <c r="FIA76" s="13"/>
      <c r="FIB76" s="13"/>
      <c r="FIC76" s="13"/>
      <c r="FID76" s="13"/>
      <c r="FIE76" s="13"/>
      <c r="FIF76" s="13"/>
      <c r="FIG76" s="13"/>
      <c r="FIH76" s="13"/>
      <c r="FII76" s="13"/>
      <c r="FIJ76" s="13"/>
      <c r="FIK76" s="13"/>
      <c r="FIL76" s="13"/>
      <c r="FIM76" s="13"/>
      <c r="FIN76" s="13"/>
      <c r="FIO76" s="13"/>
      <c r="FIP76" s="13"/>
      <c r="FIQ76" s="13"/>
      <c r="FIR76" s="13"/>
      <c r="FIS76" s="13"/>
      <c r="FIT76" s="13"/>
      <c r="FIU76" s="13"/>
      <c r="FIV76" s="13"/>
      <c r="FIW76" s="13"/>
      <c r="FIX76" s="13"/>
      <c r="FIY76" s="13"/>
      <c r="FIZ76" s="13"/>
      <c r="FJA76" s="13"/>
      <c r="FJB76" s="13"/>
      <c r="FJC76" s="13"/>
      <c r="FJD76" s="13"/>
      <c r="FJE76" s="13"/>
      <c r="FJF76" s="13"/>
      <c r="FJG76" s="13"/>
      <c r="FJH76" s="13"/>
      <c r="FJI76" s="13"/>
      <c r="FJJ76" s="13"/>
      <c r="FJK76" s="13"/>
      <c r="FJL76" s="13"/>
      <c r="FJM76" s="13"/>
      <c r="FJN76" s="13"/>
      <c r="FJO76" s="13"/>
      <c r="FJP76" s="13"/>
      <c r="FJQ76" s="13"/>
      <c r="FJR76" s="13"/>
      <c r="FJS76" s="13"/>
      <c r="FJT76" s="13"/>
      <c r="FJU76" s="13"/>
      <c r="FJV76" s="13"/>
      <c r="FJW76" s="13"/>
      <c r="FJX76" s="13"/>
      <c r="FJY76" s="13"/>
      <c r="FJZ76" s="13"/>
      <c r="FKA76" s="13"/>
      <c r="FKB76" s="13"/>
      <c r="FKC76" s="13"/>
      <c r="FKD76" s="13"/>
      <c r="FKE76" s="13"/>
      <c r="FKF76" s="13"/>
      <c r="FKG76" s="13"/>
      <c r="FKH76" s="13"/>
      <c r="FKI76" s="13"/>
      <c r="FKJ76" s="13"/>
      <c r="FKK76" s="13"/>
      <c r="FKL76" s="13"/>
      <c r="FKM76" s="13"/>
      <c r="FKN76" s="13"/>
      <c r="FKO76" s="13"/>
      <c r="FKP76" s="13"/>
      <c r="FKQ76" s="13"/>
      <c r="FKR76" s="13"/>
      <c r="FKS76" s="13"/>
      <c r="FKT76" s="13"/>
      <c r="FKU76" s="13"/>
      <c r="FKV76" s="13"/>
      <c r="FKW76" s="13"/>
      <c r="FKX76" s="13"/>
      <c r="FKY76" s="13"/>
      <c r="FKZ76" s="13"/>
      <c r="FLA76" s="13"/>
      <c r="FLB76" s="13"/>
      <c r="FLC76" s="13"/>
      <c r="FLD76" s="13"/>
      <c r="FLE76" s="13"/>
      <c r="FLF76" s="13"/>
      <c r="FLG76" s="13"/>
      <c r="FLH76" s="13"/>
      <c r="FLI76" s="13"/>
      <c r="FLJ76" s="13"/>
      <c r="FLK76" s="13"/>
      <c r="FLL76" s="13"/>
      <c r="FLM76" s="13"/>
      <c r="FLN76" s="13"/>
      <c r="FLO76" s="13"/>
      <c r="FLP76" s="13"/>
      <c r="FLQ76" s="13"/>
      <c r="FLR76" s="13"/>
      <c r="FLS76" s="13"/>
      <c r="FLT76" s="13"/>
      <c r="FLU76" s="13"/>
      <c r="FLV76" s="13"/>
      <c r="FLW76" s="13"/>
      <c r="FLX76" s="13"/>
      <c r="FLY76" s="13"/>
      <c r="FLZ76" s="13"/>
      <c r="FMA76" s="13"/>
      <c r="FMB76" s="13"/>
      <c r="FMC76" s="13"/>
      <c r="FMD76" s="13"/>
      <c r="FME76" s="13"/>
      <c r="FMF76" s="13"/>
      <c r="FMG76" s="13"/>
      <c r="FMH76" s="13"/>
      <c r="FMI76" s="13"/>
      <c r="FMJ76" s="13"/>
      <c r="FMK76" s="13"/>
      <c r="FML76" s="13"/>
      <c r="FMM76" s="13"/>
      <c r="FMN76" s="13"/>
      <c r="FMO76" s="13"/>
      <c r="FMP76" s="13"/>
      <c r="FMQ76" s="13"/>
      <c r="FMR76" s="13"/>
      <c r="FMS76" s="13"/>
      <c r="FMT76" s="13"/>
      <c r="FMU76" s="13"/>
      <c r="FMV76" s="13"/>
      <c r="FMW76" s="13"/>
      <c r="FMX76" s="13"/>
      <c r="FMY76" s="13"/>
      <c r="FMZ76" s="13"/>
      <c r="FNA76" s="13"/>
      <c r="FNB76" s="13"/>
      <c r="FNC76" s="13"/>
      <c r="FND76" s="13"/>
      <c r="FNE76" s="13"/>
      <c r="FNF76" s="13"/>
      <c r="FNG76" s="13"/>
      <c r="FNH76" s="13"/>
      <c r="FNI76" s="13"/>
      <c r="FNJ76" s="13"/>
      <c r="FNK76" s="13"/>
      <c r="FNL76" s="13"/>
      <c r="FNM76" s="13"/>
      <c r="FNN76" s="13"/>
      <c r="FNO76" s="13"/>
      <c r="FNP76" s="13"/>
      <c r="FNQ76" s="13"/>
      <c r="FNR76" s="13"/>
      <c r="FNS76" s="13"/>
      <c r="FNT76" s="13"/>
      <c r="FNU76" s="13"/>
      <c r="FNV76" s="13"/>
      <c r="FNW76" s="13"/>
      <c r="FNX76" s="13"/>
      <c r="FNY76" s="13"/>
      <c r="FNZ76" s="13"/>
      <c r="FOA76" s="13"/>
      <c r="FOB76" s="13"/>
      <c r="FOC76" s="13"/>
      <c r="FOD76" s="13"/>
      <c r="FOE76" s="13"/>
      <c r="FOF76" s="13"/>
      <c r="FOG76" s="13"/>
      <c r="FOH76" s="13"/>
      <c r="FOI76" s="13"/>
      <c r="FOJ76" s="13"/>
      <c r="FOK76" s="13"/>
      <c r="FOL76" s="13"/>
      <c r="FOM76" s="13"/>
      <c r="FON76" s="13"/>
      <c r="FOO76" s="13"/>
      <c r="FOP76" s="13"/>
      <c r="FOQ76" s="13"/>
      <c r="FOR76" s="13"/>
      <c r="FOS76" s="13"/>
      <c r="FOT76" s="13"/>
      <c r="FOU76" s="13"/>
      <c r="FOV76" s="13"/>
      <c r="FOW76" s="13"/>
      <c r="FOX76" s="13"/>
      <c r="FOY76" s="13"/>
      <c r="FOZ76" s="13"/>
      <c r="FPA76" s="13"/>
      <c r="FPB76" s="13"/>
      <c r="FPC76" s="13"/>
      <c r="FPD76" s="13"/>
      <c r="FPE76" s="13"/>
      <c r="FPF76" s="13"/>
      <c r="FPG76" s="13"/>
      <c r="FPH76" s="13"/>
      <c r="FPI76" s="13"/>
      <c r="FPJ76" s="13"/>
      <c r="FPK76" s="13"/>
      <c r="FPL76" s="13"/>
      <c r="FPM76" s="13"/>
      <c r="FPN76" s="13"/>
      <c r="FPO76" s="13"/>
      <c r="FPP76" s="13"/>
      <c r="FPQ76" s="13"/>
      <c r="FPR76" s="13"/>
      <c r="FPS76" s="13"/>
      <c r="FPT76" s="13"/>
      <c r="FPU76" s="13"/>
      <c r="FPV76" s="13"/>
      <c r="FPW76" s="13"/>
      <c r="FPX76" s="13"/>
      <c r="FPY76" s="13"/>
      <c r="FPZ76" s="13"/>
      <c r="FQA76" s="13"/>
      <c r="FQB76" s="13"/>
      <c r="FQC76" s="13"/>
      <c r="FQD76" s="13"/>
      <c r="FQE76" s="13"/>
      <c r="FQF76" s="13"/>
      <c r="FQG76" s="13"/>
      <c r="FQH76" s="13"/>
      <c r="FQI76" s="13"/>
      <c r="FQJ76" s="13"/>
      <c r="FQK76" s="13"/>
      <c r="FQL76" s="13"/>
      <c r="FQM76" s="13"/>
      <c r="FQN76" s="13"/>
      <c r="FQO76" s="13"/>
      <c r="FQP76" s="13"/>
      <c r="FQQ76" s="13"/>
      <c r="FQR76" s="13"/>
      <c r="FQS76" s="13"/>
      <c r="FQT76" s="13"/>
      <c r="FQU76" s="13"/>
      <c r="FQV76" s="13"/>
      <c r="FQW76" s="13"/>
      <c r="FQX76" s="13"/>
      <c r="FQY76" s="13"/>
      <c r="FQZ76" s="13"/>
      <c r="FRA76" s="13"/>
      <c r="FRB76" s="13"/>
      <c r="FRC76" s="13"/>
      <c r="FRD76" s="13"/>
      <c r="FRE76" s="13"/>
      <c r="FRF76" s="13"/>
      <c r="FRG76" s="13"/>
      <c r="FRH76" s="13"/>
      <c r="FRI76" s="13"/>
      <c r="FRJ76" s="13"/>
      <c r="FRK76" s="13"/>
      <c r="FRL76" s="13"/>
      <c r="FRM76" s="13"/>
      <c r="FRN76" s="13"/>
      <c r="FRO76" s="13"/>
      <c r="FRP76" s="13"/>
      <c r="FRQ76" s="13"/>
      <c r="FRR76" s="13"/>
      <c r="FRS76" s="13"/>
      <c r="FRT76" s="13"/>
      <c r="FRU76" s="13"/>
      <c r="FRV76" s="13"/>
      <c r="FRW76" s="13"/>
      <c r="FRX76" s="13"/>
      <c r="FRY76" s="13"/>
      <c r="FRZ76" s="13"/>
      <c r="FSA76" s="13"/>
      <c r="FSB76" s="13"/>
      <c r="FSC76" s="13"/>
      <c r="FSD76" s="13"/>
      <c r="FSE76" s="13"/>
      <c r="FSF76" s="13"/>
      <c r="FSG76" s="13"/>
      <c r="FSH76" s="13"/>
      <c r="FSI76" s="13"/>
      <c r="FSJ76" s="13"/>
      <c r="FSK76" s="13"/>
      <c r="FSL76" s="13"/>
      <c r="FSM76" s="13"/>
      <c r="FSN76" s="13"/>
      <c r="FSO76" s="13"/>
      <c r="FSP76" s="13"/>
      <c r="FSQ76" s="13"/>
      <c r="FSR76" s="13"/>
      <c r="FSS76" s="13"/>
      <c r="FST76" s="13"/>
      <c r="FSU76" s="13"/>
      <c r="FSV76" s="13"/>
      <c r="FSW76" s="13"/>
      <c r="FSX76" s="13"/>
      <c r="FSY76" s="13"/>
      <c r="FSZ76" s="13"/>
      <c r="FTA76" s="13"/>
      <c r="FTB76" s="13"/>
      <c r="FTC76" s="13"/>
      <c r="FTD76" s="13"/>
      <c r="FTE76" s="13"/>
      <c r="FTF76" s="13"/>
      <c r="FTG76" s="13"/>
      <c r="FTH76" s="13"/>
      <c r="FTI76" s="13"/>
      <c r="FTJ76" s="13"/>
      <c r="FTK76" s="13"/>
      <c r="FTL76" s="13"/>
      <c r="FTM76" s="13"/>
      <c r="FTN76" s="13"/>
      <c r="FTO76" s="13"/>
      <c r="FTP76" s="13"/>
      <c r="FTQ76" s="13"/>
      <c r="FTR76" s="13"/>
      <c r="FTS76" s="13"/>
      <c r="FTT76" s="13"/>
      <c r="FTU76" s="13"/>
      <c r="FTV76" s="13"/>
      <c r="FTW76" s="13"/>
      <c r="FTX76" s="13"/>
      <c r="FTY76" s="13"/>
      <c r="FTZ76" s="13"/>
      <c r="FUA76" s="13"/>
      <c r="FUB76" s="13"/>
      <c r="FUC76" s="13"/>
      <c r="FUD76" s="13"/>
      <c r="FUE76" s="13"/>
      <c r="FUF76" s="13"/>
      <c r="FUG76" s="13"/>
      <c r="FUH76" s="13"/>
      <c r="FUI76" s="13"/>
      <c r="FUJ76" s="13"/>
      <c r="FUK76" s="13"/>
      <c r="FUL76" s="13"/>
      <c r="FUM76" s="13"/>
      <c r="FUN76" s="13"/>
      <c r="FUO76" s="13"/>
      <c r="FUP76" s="13"/>
      <c r="FUQ76" s="13"/>
      <c r="FUR76" s="13"/>
      <c r="FUS76" s="13"/>
      <c r="FUT76" s="13"/>
      <c r="FUU76" s="13"/>
      <c r="FUV76" s="13"/>
      <c r="FUW76" s="13"/>
      <c r="FUX76" s="13"/>
      <c r="FUY76" s="13"/>
      <c r="FUZ76" s="13"/>
      <c r="FVA76" s="13"/>
      <c r="FVB76" s="13"/>
      <c r="FVC76" s="13"/>
      <c r="FVD76" s="13"/>
      <c r="FVE76" s="13"/>
      <c r="FVF76" s="13"/>
      <c r="FVG76" s="13"/>
      <c r="FVH76" s="13"/>
      <c r="FVI76" s="13"/>
      <c r="FVJ76" s="13"/>
      <c r="FVK76" s="13"/>
      <c r="FVL76" s="13"/>
      <c r="FVM76" s="13"/>
      <c r="FVN76" s="13"/>
      <c r="FVO76" s="13"/>
      <c r="FVP76" s="13"/>
      <c r="FVQ76" s="13"/>
      <c r="FVR76" s="13"/>
      <c r="FVS76" s="13"/>
      <c r="FVT76" s="13"/>
      <c r="FVU76" s="13"/>
      <c r="FVV76" s="13"/>
      <c r="FVW76" s="13"/>
      <c r="FVX76" s="13"/>
      <c r="FVY76" s="13"/>
      <c r="FVZ76" s="13"/>
      <c r="FWA76" s="13"/>
      <c r="FWB76" s="13"/>
      <c r="FWC76" s="13"/>
      <c r="FWD76" s="13"/>
      <c r="FWE76" s="13"/>
      <c r="FWF76" s="13"/>
      <c r="FWG76" s="13"/>
      <c r="FWH76" s="13"/>
      <c r="FWI76" s="13"/>
      <c r="FWJ76" s="13"/>
      <c r="FWK76" s="13"/>
      <c r="FWL76" s="13"/>
      <c r="FWM76" s="13"/>
      <c r="FWN76" s="13"/>
      <c r="FWO76" s="13"/>
      <c r="FWP76" s="13"/>
      <c r="FWQ76" s="13"/>
      <c r="FWR76" s="13"/>
      <c r="FWS76" s="13"/>
      <c r="FWT76" s="13"/>
      <c r="FWU76" s="13"/>
      <c r="FWV76" s="13"/>
      <c r="FWW76" s="13"/>
      <c r="FWX76" s="13"/>
      <c r="FWY76" s="13"/>
      <c r="FWZ76" s="13"/>
      <c r="FXA76" s="13"/>
      <c r="FXB76" s="13"/>
      <c r="FXC76" s="13"/>
      <c r="FXD76" s="13"/>
      <c r="FXE76" s="13"/>
      <c r="FXF76" s="13"/>
      <c r="FXG76" s="13"/>
      <c r="FXH76" s="13"/>
      <c r="FXI76" s="13"/>
      <c r="FXJ76" s="13"/>
      <c r="FXK76" s="13"/>
      <c r="FXL76" s="13"/>
      <c r="FXM76" s="13"/>
      <c r="FXN76" s="13"/>
      <c r="FXO76" s="13"/>
      <c r="FXP76" s="13"/>
      <c r="FXQ76" s="13"/>
      <c r="FXR76" s="13"/>
      <c r="FXS76" s="13"/>
      <c r="FXT76" s="13"/>
      <c r="FXU76" s="13"/>
      <c r="FXV76" s="13"/>
      <c r="FXW76" s="13"/>
      <c r="FXX76" s="13"/>
      <c r="FXY76" s="13"/>
      <c r="FXZ76" s="13"/>
      <c r="FYA76" s="13"/>
      <c r="FYB76" s="13"/>
      <c r="FYC76" s="13"/>
      <c r="FYD76" s="13"/>
      <c r="FYE76" s="13"/>
      <c r="FYF76" s="13"/>
      <c r="FYG76" s="13"/>
      <c r="FYH76" s="13"/>
      <c r="FYI76" s="13"/>
      <c r="FYJ76" s="13"/>
      <c r="FYK76" s="13"/>
      <c r="FYL76" s="13"/>
      <c r="FYM76" s="13"/>
      <c r="FYN76" s="13"/>
      <c r="FYO76" s="13"/>
      <c r="FYP76" s="13"/>
      <c r="FYQ76" s="13"/>
      <c r="FYR76" s="13"/>
      <c r="FYS76" s="13"/>
      <c r="FYT76" s="13"/>
      <c r="FYU76" s="13"/>
      <c r="FYV76" s="13"/>
      <c r="FYW76" s="13"/>
      <c r="FYX76" s="13"/>
      <c r="FYY76" s="13"/>
      <c r="FYZ76" s="13"/>
      <c r="FZA76" s="13"/>
      <c r="FZB76" s="13"/>
      <c r="FZC76" s="13"/>
      <c r="FZD76" s="13"/>
      <c r="FZE76" s="13"/>
      <c r="FZF76" s="13"/>
      <c r="FZG76" s="13"/>
      <c r="FZH76" s="13"/>
      <c r="FZI76" s="13"/>
      <c r="FZJ76" s="13"/>
      <c r="FZK76" s="13"/>
      <c r="FZL76" s="13"/>
      <c r="FZM76" s="13"/>
      <c r="FZN76" s="13"/>
      <c r="FZO76" s="13"/>
      <c r="FZP76" s="13"/>
      <c r="FZQ76" s="13"/>
      <c r="FZR76" s="13"/>
      <c r="FZS76" s="13"/>
      <c r="FZT76" s="13"/>
      <c r="FZU76" s="13"/>
      <c r="FZV76" s="13"/>
      <c r="FZW76" s="13"/>
      <c r="FZX76" s="13"/>
      <c r="FZY76" s="13"/>
      <c r="FZZ76" s="13"/>
      <c r="GAA76" s="13"/>
      <c r="GAB76" s="13"/>
      <c r="GAC76" s="13"/>
      <c r="GAD76" s="13"/>
      <c r="GAE76" s="13"/>
      <c r="GAF76" s="13"/>
      <c r="GAG76" s="13"/>
      <c r="GAH76" s="13"/>
      <c r="GAI76" s="13"/>
      <c r="GAJ76" s="13"/>
      <c r="GAK76" s="13"/>
      <c r="GAL76" s="13"/>
      <c r="GAM76" s="13"/>
      <c r="GAN76" s="13"/>
      <c r="GAO76" s="13"/>
      <c r="GAP76" s="13"/>
      <c r="GAQ76" s="13"/>
      <c r="GAR76" s="13"/>
      <c r="GAS76" s="13"/>
      <c r="GAT76" s="13"/>
      <c r="GAU76" s="13"/>
      <c r="GAV76" s="13"/>
      <c r="GAW76" s="13"/>
      <c r="GAX76" s="13"/>
      <c r="GAY76" s="13"/>
      <c r="GAZ76" s="13"/>
      <c r="GBA76" s="13"/>
      <c r="GBB76" s="13"/>
      <c r="GBC76" s="13"/>
      <c r="GBD76" s="13"/>
      <c r="GBE76" s="13"/>
      <c r="GBF76" s="13"/>
      <c r="GBG76" s="13"/>
      <c r="GBH76" s="13"/>
      <c r="GBI76" s="13"/>
      <c r="GBJ76" s="13"/>
      <c r="GBK76" s="13"/>
      <c r="GBL76" s="13"/>
      <c r="GBM76" s="13"/>
      <c r="GBN76" s="13"/>
      <c r="GBO76" s="13"/>
      <c r="GBP76" s="13"/>
      <c r="GBQ76" s="13"/>
      <c r="GBR76" s="13"/>
      <c r="GBS76" s="13"/>
      <c r="GBT76" s="13"/>
      <c r="GBU76" s="13"/>
      <c r="GBV76" s="13"/>
      <c r="GBW76" s="13"/>
      <c r="GBX76" s="13"/>
      <c r="GBY76" s="13"/>
      <c r="GBZ76" s="13"/>
      <c r="GCA76" s="13"/>
      <c r="GCB76" s="13"/>
      <c r="GCC76" s="13"/>
      <c r="GCD76" s="13"/>
      <c r="GCE76" s="13"/>
      <c r="GCF76" s="13"/>
      <c r="GCG76" s="13"/>
      <c r="GCH76" s="13"/>
      <c r="GCI76" s="13"/>
      <c r="GCJ76" s="13"/>
      <c r="GCK76" s="13"/>
      <c r="GCL76" s="13"/>
      <c r="GCM76" s="13"/>
      <c r="GCN76" s="13"/>
      <c r="GCO76" s="13"/>
      <c r="GCP76" s="13"/>
      <c r="GCQ76" s="13"/>
      <c r="GCR76" s="13"/>
      <c r="GCS76" s="13"/>
      <c r="GCT76" s="13"/>
      <c r="GCU76" s="13"/>
      <c r="GCV76" s="13"/>
      <c r="GCW76" s="13"/>
      <c r="GCX76" s="13"/>
      <c r="GCY76" s="13"/>
      <c r="GCZ76" s="13"/>
      <c r="GDA76" s="13"/>
      <c r="GDB76" s="13"/>
      <c r="GDC76" s="13"/>
      <c r="GDD76" s="13"/>
      <c r="GDE76" s="13"/>
      <c r="GDF76" s="13"/>
      <c r="GDG76" s="13"/>
      <c r="GDH76" s="13"/>
      <c r="GDI76" s="13"/>
      <c r="GDJ76" s="13"/>
      <c r="GDK76" s="13"/>
      <c r="GDL76" s="13"/>
      <c r="GDM76" s="13"/>
      <c r="GDN76" s="13"/>
      <c r="GDO76" s="13"/>
      <c r="GDP76" s="13"/>
      <c r="GDQ76" s="13"/>
      <c r="GDR76" s="13"/>
      <c r="GDS76" s="13"/>
      <c r="GDT76" s="13"/>
      <c r="GDU76" s="13"/>
      <c r="GDV76" s="13"/>
      <c r="GDW76" s="13"/>
      <c r="GDX76" s="13"/>
      <c r="GDY76" s="13"/>
      <c r="GDZ76" s="13"/>
      <c r="GEA76" s="13"/>
      <c r="GEB76" s="13"/>
      <c r="GEC76" s="13"/>
      <c r="GED76" s="13"/>
      <c r="GEE76" s="13"/>
      <c r="GEF76" s="13"/>
      <c r="GEG76" s="13"/>
      <c r="GEH76" s="13"/>
      <c r="GEI76" s="13"/>
      <c r="GEJ76" s="13"/>
      <c r="GEK76" s="13"/>
      <c r="GEL76" s="13"/>
      <c r="GEM76" s="13"/>
      <c r="GEN76" s="13"/>
      <c r="GEO76" s="13"/>
      <c r="GEP76" s="13"/>
      <c r="GEQ76" s="13"/>
      <c r="GER76" s="13"/>
      <c r="GES76" s="13"/>
      <c r="GET76" s="13"/>
      <c r="GEU76" s="13"/>
      <c r="GEV76" s="13"/>
      <c r="GEW76" s="13"/>
      <c r="GEX76" s="13"/>
      <c r="GEY76" s="13"/>
      <c r="GEZ76" s="13"/>
      <c r="GFA76" s="13"/>
      <c r="GFB76" s="13"/>
      <c r="GFC76" s="13"/>
      <c r="GFD76" s="13"/>
      <c r="GFE76" s="13"/>
      <c r="GFF76" s="13"/>
      <c r="GFG76" s="13"/>
      <c r="GFH76" s="13"/>
      <c r="GFI76" s="13"/>
      <c r="GFJ76" s="13"/>
      <c r="GFK76" s="13"/>
      <c r="GFL76" s="13"/>
      <c r="GFM76" s="13"/>
      <c r="GFN76" s="13"/>
      <c r="GFO76" s="13"/>
      <c r="GFP76" s="13"/>
      <c r="GFQ76" s="13"/>
      <c r="GFR76" s="13"/>
      <c r="GFS76" s="13"/>
      <c r="GFT76" s="13"/>
      <c r="GFU76" s="13"/>
      <c r="GFV76" s="13"/>
      <c r="GFW76" s="13"/>
      <c r="GFX76" s="13"/>
      <c r="GFY76" s="13"/>
      <c r="GFZ76" s="13"/>
      <c r="GGA76" s="13"/>
      <c r="GGB76" s="13"/>
      <c r="GGC76" s="13"/>
      <c r="GGD76" s="13"/>
      <c r="GGE76" s="13"/>
      <c r="GGF76" s="13"/>
      <c r="GGG76" s="13"/>
      <c r="GGH76" s="13"/>
      <c r="GGI76" s="13"/>
      <c r="GGJ76" s="13"/>
      <c r="GGK76" s="13"/>
      <c r="GGL76" s="13"/>
      <c r="GGM76" s="13"/>
      <c r="GGN76" s="13"/>
      <c r="GGO76" s="13"/>
      <c r="GGP76" s="13"/>
      <c r="GGQ76" s="13"/>
      <c r="GGR76" s="13"/>
      <c r="GGS76" s="13"/>
      <c r="GGT76" s="13"/>
      <c r="GGU76" s="13"/>
      <c r="GGV76" s="13"/>
      <c r="GGW76" s="13"/>
      <c r="GGX76" s="13"/>
      <c r="GGY76" s="13"/>
      <c r="GGZ76" s="13"/>
      <c r="GHA76" s="13"/>
      <c r="GHB76" s="13"/>
      <c r="GHC76" s="13"/>
      <c r="GHD76" s="13"/>
      <c r="GHE76" s="13"/>
      <c r="GHF76" s="13"/>
      <c r="GHG76" s="13"/>
      <c r="GHH76" s="13"/>
      <c r="GHI76" s="13"/>
      <c r="GHJ76" s="13"/>
      <c r="GHK76" s="13"/>
      <c r="GHL76" s="13"/>
      <c r="GHM76" s="13"/>
      <c r="GHN76" s="13"/>
      <c r="GHO76" s="13"/>
      <c r="GHP76" s="13"/>
      <c r="GHQ76" s="13"/>
      <c r="GHR76" s="13"/>
      <c r="GHS76" s="13"/>
      <c r="GHT76" s="13"/>
      <c r="GHU76" s="13"/>
      <c r="GHV76" s="13"/>
      <c r="GHW76" s="13"/>
      <c r="GHX76" s="13"/>
      <c r="GHY76" s="13"/>
      <c r="GHZ76" s="13"/>
      <c r="GIA76" s="13"/>
      <c r="GIB76" s="13"/>
      <c r="GIC76" s="13"/>
      <c r="GID76" s="13"/>
      <c r="GIE76" s="13"/>
      <c r="GIF76" s="13"/>
      <c r="GIG76" s="13"/>
      <c r="GIH76" s="13"/>
      <c r="GII76" s="13"/>
      <c r="GIJ76" s="13"/>
      <c r="GIK76" s="13"/>
      <c r="GIL76" s="13"/>
      <c r="GIM76" s="13"/>
      <c r="GIN76" s="13"/>
      <c r="GIO76" s="13"/>
      <c r="GIP76" s="13"/>
      <c r="GIQ76" s="13"/>
      <c r="GIR76" s="13"/>
      <c r="GIS76" s="13"/>
      <c r="GIT76" s="13"/>
      <c r="GIU76" s="13"/>
      <c r="GIV76" s="13"/>
      <c r="GIW76" s="13"/>
      <c r="GIX76" s="13"/>
      <c r="GIY76" s="13"/>
      <c r="GIZ76" s="13"/>
      <c r="GJA76" s="13"/>
      <c r="GJB76" s="13"/>
      <c r="GJC76" s="13"/>
      <c r="GJD76" s="13"/>
      <c r="GJE76" s="13"/>
      <c r="GJF76" s="13"/>
      <c r="GJG76" s="13"/>
      <c r="GJH76" s="13"/>
      <c r="GJI76" s="13"/>
      <c r="GJJ76" s="13"/>
      <c r="GJK76" s="13"/>
      <c r="GJL76" s="13"/>
      <c r="GJM76" s="13"/>
      <c r="GJN76" s="13"/>
      <c r="GJO76" s="13"/>
      <c r="GJP76" s="13"/>
      <c r="GJQ76" s="13"/>
      <c r="GJR76" s="13"/>
      <c r="GJS76" s="13"/>
      <c r="GJT76" s="13"/>
      <c r="GJU76" s="13"/>
      <c r="GJV76" s="13"/>
      <c r="GJW76" s="13"/>
      <c r="GJX76" s="13"/>
      <c r="GJY76" s="13"/>
      <c r="GJZ76" s="13"/>
      <c r="GKA76" s="13"/>
      <c r="GKB76" s="13"/>
      <c r="GKC76" s="13"/>
      <c r="GKD76" s="13"/>
      <c r="GKE76" s="13"/>
      <c r="GKF76" s="13"/>
      <c r="GKG76" s="13"/>
      <c r="GKH76" s="13"/>
      <c r="GKI76" s="13"/>
      <c r="GKJ76" s="13"/>
      <c r="GKK76" s="13"/>
      <c r="GKL76" s="13"/>
      <c r="GKM76" s="13"/>
      <c r="GKN76" s="13"/>
      <c r="GKO76" s="13"/>
      <c r="GKP76" s="13"/>
      <c r="GKQ76" s="13"/>
      <c r="GKR76" s="13"/>
      <c r="GKS76" s="13"/>
      <c r="GKT76" s="13"/>
      <c r="GKU76" s="13"/>
      <c r="GKV76" s="13"/>
      <c r="GKW76" s="13"/>
      <c r="GKX76" s="13"/>
      <c r="GKY76" s="13"/>
      <c r="GKZ76" s="13"/>
      <c r="GLA76" s="13"/>
      <c r="GLB76" s="13"/>
      <c r="GLC76" s="13"/>
      <c r="GLD76" s="13"/>
      <c r="GLE76" s="13"/>
      <c r="GLF76" s="13"/>
      <c r="GLG76" s="13"/>
      <c r="GLH76" s="13"/>
      <c r="GLI76" s="13"/>
      <c r="GLJ76" s="13"/>
      <c r="GLK76" s="13"/>
      <c r="GLL76" s="13"/>
      <c r="GLM76" s="13"/>
      <c r="GLN76" s="13"/>
      <c r="GLO76" s="13"/>
      <c r="GLP76" s="13"/>
      <c r="GLQ76" s="13"/>
      <c r="GLR76" s="13"/>
      <c r="GLS76" s="13"/>
      <c r="GLT76" s="13"/>
      <c r="GLU76" s="13"/>
      <c r="GLV76" s="13"/>
      <c r="GLW76" s="13"/>
      <c r="GLX76" s="13"/>
      <c r="GLY76" s="13"/>
      <c r="GLZ76" s="13"/>
      <c r="GMA76" s="13"/>
      <c r="GMB76" s="13"/>
      <c r="GMC76" s="13"/>
      <c r="GMD76" s="13"/>
      <c r="GME76" s="13"/>
      <c r="GMF76" s="13"/>
      <c r="GMG76" s="13"/>
      <c r="GMH76" s="13"/>
      <c r="GMI76" s="13"/>
      <c r="GMJ76" s="13"/>
      <c r="GMK76" s="13"/>
      <c r="GML76" s="13"/>
      <c r="GMM76" s="13"/>
      <c r="GMN76" s="13"/>
      <c r="GMO76" s="13"/>
      <c r="GMP76" s="13"/>
      <c r="GMQ76" s="13"/>
      <c r="GMR76" s="13"/>
      <c r="GMS76" s="13"/>
      <c r="GMT76" s="13"/>
      <c r="GMU76" s="13"/>
      <c r="GMV76" s="13"/>
      <c r="GMW76" s="13"/>
      <c r="GMX76" s="13"/>
      <c r="GMY76" s="13"/>
      <c r="GMZ76" s="13"/>
      <c r="GNA76" s="13"/>
      <c r="GNB76" s="13"/>
      <c r="GNC76" s="13"/>
      <c r="GND76" s="13"/>
      <c r="GNE76" s="13"/>
      <c r="GNF76" s="13"/>
      <c r="GNG76" s="13"/>
      <c r="GNH76" s="13"/>
      <c r="GNI76" s="13"/>
      <c r="GNJ76" s="13"/>
      <c r="GNK76" s="13"/>
      <c r="GNL76" s="13"/>
      <c r="GNM76" s="13"/>
      <c r="GNN76" s="13"/>
      <c r="GNO76" s="13"/>
      <c r="GNP76" s="13"/>
      <c r="GNQ76" s="13"/>
      <c r="GNR76" s="13"/>
      <c r="GNS76" s="13"/>
      <c r="GNT76" s="13"/>
      <c r="GNU76" s="13"/>
      <c r="GNV76" s="13"/>
      <c r="GNW76" s="13"/>
      <c r="GNX76" s="13"/>
      <c r="GNY76" s="13"/>
      <c r="GNZ76" s="13"/>
      <c r="GOA76" s="13"/>
      <c r="GOB76" s="13"/>
      <c r="GOC76" s="13"/>
      <c r="GOD76" s="13"/>
      <c r="GOE76" s="13"/>
      <c r="GOF76" s="13"/>
      <c r="GOG76" s="13"/>
      <c r="GOH76" s="13"/>
      <c r="GOI76" s="13"/>
      <c r="GOJ76" s="13"/>
      <c r="GOK76" s="13"/>
      <c r="GOL76" s="13"/>
      <c r="GOM76" s="13"/>
      <c r="GON76" s="13"/>
      <c r="GOO76" s="13"/>
      <c r="GOP76" s="13"/>
      <c r="GOQ76" s="13"/>
      <c r="GOR76" s="13"/>
      <c r="GOS76" s="13"/>
      <c r="GOT76" s="13"/>
      <c r="GOU76" s="13"/>
      <c r="GOV76" s="13"/>
      <c r="GOW76" s="13"/>
      <c r="GOX76" s="13"/>
      <c r="GOY76" s="13"/>
      <c r="GOZ76" s="13"/>
      <c r="GPA76" s="13"/>
      <c r="GPB76" s="13"/>
      <c r="GPC76" s="13"/>
      <c r="GPD76" s="13"/>
      <c r="GPE76" s="13"/>
      <c r="GPF76" s="13"/>
      <c r="GPG76" s="13"/>
      <c r="GPH76" s="13"/>
      <c r="GPI76" s="13"/>
      <c r="GPJ76" s="13"/>
      <c r="GPK76" s="13"/>
      <c r="GPL76" s="13"/>
      <c r="GPM76" s="13"/>
      <c r="GPN76" s="13"/>
      <c r="GPO76" s="13"/>
      <c r="GPP76" s="13"/>
      <c r="GPQ76" s="13"/>
      <c r="GPR76" s="13"/>
      <c r="GPS76" s="13"/>
      <c r="GPT76" s="13"/>
      <c r="GPU76" s="13"/>
      <c r="GPV76" s="13"/>
      <c r="GPW76" s="13"/>
      <c r="GPX76" s="13"/>
      <c r="GPY76" s="13"/>
      <c r="GPZ76" s="13"/>
      <c r="GQA76" s="13"/>
      <c r="GQB76" s="13"/>
      <c r="GQC76" s="13"/>
      <c r="GQD76" s="13"/>
      <c r="GQE76" s="13"/>
      <c r="GQF76" s="13"/>
      <c r="GQG76" s="13"/>
      <c r="GQH76" s="13"/>
      <c r="GQI76" s="13"/>
      <c r="GQJ76" s="13"/>
      <c r="GQK76" s="13"/>
      <c r="GQL76" s="13"/>
      <c r="GQM76" s="13"/>
      <c r="GQN76" s="13"/>
      <c r="GQO76" s="13"/>
      <c r="GQP76" s="13"/>
      <c r="GQQ76" s="13"/>
      <c r="GQR76" s="13"/>
      <c r="GQS76" s="13"/>
      <c r="GQT76" s="13"/>
      <c r="GQU76" s="13"/>
      <c r="GQV76" s="13"/>
      <c r="GQW76" s="13"/>
      <c r="GQX76" s="13"/>
      <c r="GQY76" s="13"/>
      <c r="GQZ76" s="13"/>
      <c r="GRA76" s="13"/>
      <c r="GRB76" s="13"/>
      <c r="GRC76" s="13"/>
      <c r="GRD76" s="13"/>
      <c r="GRE76" s="13"/>
      <c r="GRF76" s="13"/>
      <c r="GRG76" s="13"/>
      <c r="GRH76" s="13"/>
      <c r="GRI76" s="13"/>
      <c r="GRJ76" s="13"/>
      <c r="GRK76" s="13"/>
      <c r="GRL76" s="13"/>
      <c r="GRM76" s="13"/>
      <c r="GRN76" s="13"/>
      <c r="GRO76" s="13"/>
      <c r="GRP76" s="13"/>
      <c r="GRQ76" s="13"/>
      <c r="GRR76" s="13"/>
      <c r="GRS76" s="13"/>
      <c r="GRT76" s="13"/>
      <c r="GRU76" s="13"/>
      <c r="GRV76" s="13"/>
      <c r="GRW76" s="13"/>
      <c r="GRX76" s="13"/>
      <c r="GRY76" s="13"/>
      <c r="GRZ76" s="13"/>
      <c r="GSA76" s="13"/>
      <c r="GSB76" s="13"/>
      <c r="GSC76" s="13"/>
      <c r="GSD76" s="13"/>
      <c r="GSE76" s="13"/>
      <c r="GSF76" s="13"/>
      <c r="GSG76" s="13"/>
      <c r="GSH76" s="13"/>
      <c r="GSI76" s="13"/>
      <c r="GSJ76" s="13"/>
      <c r="GSK76" s="13"/>
      <c r="GSL76" s="13"/>
      <c r="GSM76" s="13"/>
      <c r="GSN76" s="13"/>
      <c r="GSO76" s="13"/>
      <c r="GSP76" s="13"/>
      <c r="GSQ76" s="13"/>
      <c r="GSR76" s="13"/>
      <c r="GSS76" s="13"/>
      <c r="GST76" s="13"/>
      <c r="GSU76" s="13"/>
      <c r="GSV76" s="13"/>
      <c r="GSW76" s="13"/>
      <c r="GSX76" s="13"/>
      <c r="GSY76" s="13"/>
      <c r="GSZ76" s="13"/>
      <c r="GTA76" s="13"/>
      <c r="GTB76" s="13"/>
      <c r="GTC76" s="13"/>
      <c r="GTD76" s="13"/>
      <c r="GTE76" s="13"/>
      <c r="GTF76" s="13"/>
      <c r="GTG76" s="13"/>
      <c r="GTH76" s="13"/>
      <c r="GTI76" s="13"/>
      <c r="GTJ76" s="13"/>
      <c r="GTK76" s="13"/>
      <c r="GTL76" s="13"/>
      <c r="GTM76" s="13"/>
      <c r="GTN76" s="13"/>
      <c r="GTO76" s="13"/>
      <c r="GTP76" s="13"/>
      <c r="GTQ76" s="13"/>
      <c r="GTR76" s="13"/>
      <c r="GTS76" s="13"/>
      <c r="GTT76" s="13"/>
      <c r="GTU76" s="13"/>
      <c r="GTV76" s="13"/>
      <c r="GTW76" s="13"/>
      <c r="GTX76" s="13"/>
      <c r="GTY76" s="13"/>
      <c r="GTZ76" s="13"/>
      <c r="GUA76" s="13"/>
      <c r="GUB76" s="13"/>
      <c r="GUC76" s="13"/>
      <c r="GUD76" s="13"/>
      <c r="GUE76" s="13"/>
      <c r="GUF76" s="13"/>
      <c r="GUG76" s="13"/>
      <c r="GUH76" s="13"/>
      <c r="GUI76" s="13"/>
      <c r="GUJ76" s="13"/>
      <c r="GUK76" s="13"/>
      <c r="GUL76" s="13"/>
      <c r="GUM76" s="13"/>
      <c r="GUN76" s="13"/>
      <c r="GUO76" s="13"/>
      <c r="GUP76" s="13"/>
      <c r="GUQ76" s="13"/>
      <c r="GUR76" s="13"/>
      <c r="GUS76" s="13"/>
      <c r="GUT76" s="13"/>
      <c r="GUU76" s="13"/>
      <c r="GUV76" s="13"/>
      <c r="GUW76" s="13"/>
      <c r="GUX76" s="13"/>
      <c r="GUY76" s="13"/>
      <c r="GUZ76" s="13"/>
      <c r="GVA76" s="13"/>
      <c r="GVB76" s="13"/>
      <c r="GVC76" s="13"/>
      <c r="GVD76" s="13"/>
      <c r="GVE76" s="13"/>
      <c r="GVF76" s="13"/>
      <c r="GVG76" s="13"/>
      <c r="GVH76" s="13"/>
      <c r="GVI76" s="13"/>
      <c r="GVJ76" s="13"/>
      <c r="GVK76" s="13"/>
      <c r="GVL76" s="13"/>
      <c r="GVM76" s="13"/>
      <c r="GVN76" s="13"/>
      <c r="GVO76" s="13"/>
      <c r="GVP76" s="13"/>
      <c r="GVQ76" s="13"/>
      <c r="GVR76" s="13"/>
      <c r="GVS76" s="13"/>
      <c r="GVT76" s="13"/>
      <c r="GVU76" s="13"/>
      <c r="GVV76" s="13"/>
      <c r="GVW76" s="13"/>
      <c r="GVX76" s="13"/>
      <c r="GVY76" s="13"/>
      <c r="GVZ76" s="13"/>
      <c r="GWA76" s="13"/>
      <c r="GWB76" s="13"/>
      <c r="GWC76" s="13"/>
      <c r="GWD76" s="13"/>
      <c r="GWE76" s="13"/>
      <c r="GWF76" s="13"/>
      <c r="GWG76" s="13"/>
      <c r="GWH76" s="13"/>
      <c r="GWI76" s="13"/>
      <c r="GWJ76" s="13"/>
      <c r="GWK76" s="13"/>
      <c r="GWL76" s="13"/>
      <c r="GWM76" s="13"/>
      <c r="GWN76" s="13"/>
      <c r="GWO76" s="13"/>
      <c r="GWP76" s="13"/>
      <c r="GWQ76" s="13"/>
      <c r="GWR76" s="13"/>
      <c r="GWS76" s="13"/>
      <c r="GWT76" s="13"/>
      <c r="GWU76" s="13"/>
      <c r="GWV76" s="13"/>
      <c r="GWW76" s="13"/>
      <c r="GWX76" s="13"/>
      <c r="GWY76" s="13"/>
      <c r="GWZ76" s="13"/>
      <c r="GXA76" s="13"/>
      <c r="GXB76" s="13"/>
      <c r="GXC76" s="13"/>
      <c r="GXD76" s="13"/>
      <c r="GXE76" s="13"/>
      <c r="GXF76" s="13"/>
      <c r="GXG76" s="13"/>
      <c r="GXH76" s="13"/>
      <c r="GXI76" s="13"/>
      <c r="GXJ76" s="13"/>
      <c r="GXK76" s="13"/>
      <c r="GXL76" s="13"/>
      <c r="GXM76" s="13"/>
      <c r="GXN76" s="13"/>
      <c r="GXO76" s="13"/>
      <c r="GXP76" s="13"/>
      <c r="GXQ76" s="13"/>
      <c r="GXR76" s="13"/>
      <c r="GXS76" s="13"/>
      <c r="GXT76" s="13"/>
      <c r="GXU76" s="13"/>
      <c r="GXV76" s="13"/>
      <c r="GXW76" s="13"/>
      <c r="GXX76" s="13"/>
      <c r="GXY76" s="13"/>
      <c r="GXZ76" s="13"/>
      <c r="GYA76" s="13"/>
      <c r="GYB76" s="13"/>
      <c r="GYC76" s="13"/>
      <c r="GYD76" s="13"/>
      <c r="GYE76" s="13"/>
      <c r="GYF76" s="13"/>
      <c r="GYG76" s="13"/>
      <c r="GYH76" s="13"/>
      <c r="GYI76" s="13"/>
      <c r="GYJ76" s="13"/>
      <c r="GYK76" s="13"/>
      <c r="GYL76" s="13"/>
      <c r="GYM76" s="13"/>
      <c r="GYN76" s="13"/>
      <c r="GYO76" s="13"/>
      <c r="GYP76" s="13"/>
      <c r="GYQ76" s="13"/>
      <c r="GYR76" s="13"/>
      <c r="GYS76" s="13"/>
      <c r="GYT76" s="13"/>
      <c r="GYU76" s="13"/>
      <c r="GYV76" s="13"/>
      <c r="GYW76" s="13"/>
      <c r="GYX76" s="13"/>
      <c r="GYY76" s="13"/>
      <c r="GYZ76" s="13"/>
      <c r="GZA76" s="13"/>
      <c r="GZB76" s="13"/>
      <c r="GZC76" s="13"/>
      <c r="GZD76" s="13"/>
      <c r="GZE76" s="13"/>
      <c r="GZF76" s="13"/>
      <c r="GZG76" s="13"/>
      <c r="GZH76" s="13"/>
      <c r="GZI76" s="13"/>
      <c r="GZJ76" s="13"/>
      <c r="GZK76" s="13"/>
      <c r="GZL76" s="13"/>
      <c r="GZM76" s="13"/>
      <c r="GZN76" s="13"/>
      <c r="GZO76" s="13"/>
      <c r="GZP76" s="13"/>
      <c r="GZQ76" s="13"/>
      <c r="GZR76" s="13"/>
      <c r="GZS76" s="13"/>
      <c r="GZT76" s="13"/>
      <c r="GZU76" s="13"/>
      <c r="GZV76" s="13"/>
      <c r="GZW76" s="13"/>
      <c r="GZX76" s="13"/>
      <c r="GZY76" s="13"/>
      <c r="GZZ76" s="13"/>
      <c r="HAA76" s="13"/>
      <c r="HAB76" s="13"/>
      <c r="HAC76" s="13"/>
      <c r="HAD76" s="13"/>
      <c r="HAE76" s="13"/>
      <c r="HAF76" s="13"/>
      <c r="HAG76" s="13"/>
      <c r="HAH76" s="13"/>
      <c r="HAI76" s="13"/>
      <c r="HAJ76" s="13"/>
      <c r="HAK76" s="13"/>
      <c r="HAL76" s="13"/>
      <c r="HAM76" s="13"/>
      <c r="HAN76" s="13"/>
      <c r="HAO76" s="13"/>
      <c r="HAP76" s="13"/>
      <c r="HAQ76" s="13"/>
      <c r="HAR76" s="13"/>
      <c r="HAS76" s="13"/>
      <c r="HAT76" s="13"/>
      <c r="HAU76" s="13"/>
      <c r="HAV76" s="13"/>
      <c r="HAW76" s="13"/>
      <c r="HAX76" s="13"/>
      <c r="HAY76" s="13"/>
      <c r="HAZ76" s="13"/>
      <c r="HBA76" s="13"/>
      <c r="HBB76" s="13"/>
      <c r="HBC76" s="13"/>
      <c r="HBD76" s="13"/>
      <c r="HBE76" s="13"/>
      <c r="HBF76" s="13"/>
      <c r="HBG76" s="13"/>
      <c r="HBH76" s="13"/>
      <c r="HBI76" s="13"/>
      <c r="HBJ76" s="13"/>
      <c r="HBK76" s="13"/>
      <c r="HBL76" s="13"/>
      <c r="HBM76" s="13"/>
      <c r="HBN76" s="13"/>
      <c r="HBO76" s="13"/>
      <c r="HBP76" s="13"/>
      <c r="HBQ76" s="13"/>
      <c r="HBR76" s="13"/>
      <c r="HBS76" s="13"/>
      <c r="HBT76" s="13"/>
      <c r="HBU76" s="13"/>
      <c r="HBV76" s="13"/>
      <c r="HBW76" s="13"/>
      <c r="HBX76" s="13"/>
      <c r="HBY76" s="13"/>
      <c r="HBZ76" s="13"/>
      <c r="HCA76" s="13"/>
      <c r="HCB76" s="13"/>
      <c r="HCC76" s="13"/>
      <c r="HCD76" s="13"/>
      <c r="HCE76" s="13"/>
      <c r="HCF76" s="13"/>
      <c r="HCG76" s="13"/>
      <c r="HCH76" s="13"/>
      <c r="HCI76" s="13"/>
      <c r="HCJ76" s="13"/>
      <c r="HCK76" s="13"/>
      <c r="HCL76" s="13"/>
      <c r="HCM76" s="13"/>
      <c r="HCN76" s="13"/>
      <c r="HCO76" s="13"/>
      <c r="HCP76" s="13"/>
      <c r="HCQ76" s="13"/>
      <c r="HCR76" s="13"/>
      <c r="HCS76" s="13"/>
      <c r="HCT76" s="13"/>
      <c r="HCU76" s="13"/>
      <c r="HCV76" s="13"/>
      <c r="HCW76" s="13"/>
      <c r="HCX76" s="13"/>
      <c r="HCY76" s="13"/>
      <c r="HCZ76" s="13"/>
      <c r="HDA76" s="13"/>
      <c r="HDB76" s="13"/>
      <c r="HDC76" s="13"/>
      <c r="HDD76" s="13"/>
      <c r="HDE76" s="13"/>
      <c r="HDF76" s="13"/>
      <c r="HDG76" s="13"/>
      <c r="HDH76" s="13"/>
      <c r="HDI76" s="13"/>
      <c r="HDJ76" s="13"/>
      <c r="HDK76" s="13"/>
      <c r="HDL76" s="13"/>
      <c r="HDM76" s="13"/>
      <c r="HDN76" s="13"/>
      <c r="HDO76" s="13"/>
      <c r="HDP76" s="13"/>
      <c r="HDQ76" s="13"/>
      <c r="HDR76" s="13"/>
      <c r="HDS76" s="13"/>
      <c r="HDT76" s="13"/>
      <c r="HDU76" s="13"/>
      <c r="HDV76" s="13"/>
      <c r="HDW76" s="13"/>
      <c r="HDX76" s="13"/>
      <c r="HDY76" s="13"/>
      <c r="HDZ76" s="13"/>
      <c r="HEA76" s="13"/>
      <c r="HEB76" s="13"/>
      <c r="HEC76" s="13"/>
      <c r="HED76" s="13"/>
      <c r="HEE76" s="13"/>
      <c r="HEF76" s="13"/>
      <c r="HEG76" s="13"/>
      <c r="HEH76" s="13"/>
      <c r="HEI76" s="13"/>
      <c r="HEJ76" s="13"/>
      <c r="HEK76" s="13"/>
      <c r="HEL76" s="13"/>
      <c r="HEM76" s="13"/>
      <c r="HEN76" s="13"/>
      <c r="HEO76" s="13"/>
      <c r="HEP76" s="13"/>
      <c r="HEQ76" s="13"/>
      <c r="HER76" s="13"/>
      <c r="HES76" s="13"/>
      <c r="HET76" s="13"/>
      <c r="HEU76" s="13"/>
      <c r="HEV76" s="13"/>
      <c r="HEW76" s="13"/>
      <c r="HEX76" s="13"/>
      <c r="HEY76" s="13"/>
      <c r="HEZ76" s="13"/>
      <c r="HFA76" s="13"/>
      <c r="HFB76" s="13"/>
      <c r="HFC76" s="13"/>
      <c r="HFD76" s="13"/>
      <c r="HFE76" s="13"/>
      <c r="HFF76" s="13"/>
      <c r="HFG76" s="13"/>
      <c r="HFH76" s="13"/>
      <c r="HFI76" s="13"/>
      <c r="HFJ76" s="13"/>
      <c r="HFK76" s="13"/>
      <c r="HFL76" s="13"/>
      <c r="HFM76" s="13"/>
      <c r="HFN76" s="13"/>
      <c r="HFO76" s="13"/>
      <c r="HFP76" s="13"/>
      <c r="HFQ76" s="13"/>
      <c r="HFR76" s="13"/>
      <c r="HFS76" s="13"/>
      <c r="HFT76" s="13"/>
      <c r="HFU76" s="13"/>
      <c r="HFV76" s="13"/>
      <c r="HFW76" s="13"/>
      <c r="HFX76" s="13"/>
      <c r="HFY76" s="13"/>
      <c r="HFZ76" s="13"/>
      <c r="HGA76" s="13"/>
      <c r="HGB76" s="13"/>
      <c r="HGC76" s="13"/>
      <c r="HGD76" s="13"/>
      <c r="HGE76" s="13"/>
      <c r="HGF76" s="13"/>
      <c r="HGG76" s="13"/>
      <c r="HGH76" s="13"/>
      <c r="HGI76" s="13"/>
      <c r="HGJ76" s="13"/>
      <c r="HGK76" s="13"/>
      <c r="HGL76" s="13"/>
      <c r="HGM76" s="13"/>
      <c r="HGN76" s="13"/>
      <c r="HGO76" s="13"/>
      <c r="HGP76" s="13"/>
      <c r="HGQ76" s="13"/>
      <c r="HGR76" s="13"/>
      <c r="HGS76" s="13"/>
      <c r="HGT76" s="13"/>
      <c r="HGU76" s="13"/>
      <c r="HGV76" s="13"/>
      <c r="HGW76" s="13"/>
      <c r="HGX76" s="13"/>
      <c r="HGY76" s="13"/>
      <c r="HGZ76" s="13"/>
      <c r="HHA76" s="13"/>
      <c r="HHB76" s="13"/>
      <c r="HHC76" s="13"/>
      <c r="HHD76" s="13"/>
      <c r="HHE76" s="13"/>
      <c r="HHF76" s="13"/>
      <c r="HHG76" s="13"/>
      <c r="HHH76" s="13"/>
      <c r="HHI76" s="13"/>
      <c r="HHJ76" s="13"/>
      <c r="HHK76" s="13"/>
      <c r="HHL76" s="13"/>
      <c r="HHM76" s="13"/>
      <c r="HHN76" s="13"/>
      <c r="HHO76" s="13"/>
      <c r="HHP76" s="13"/>
      <c r="HHQ76" s="13"/>
      <c r="HHR76" s="13"/>
      <c r="HHS76" s="13"/>
      <c r="HHT76" s="13"/>
      <c r="HHU76" s="13"/>
      <c r="HHV76" s="13"/>
      <c r="HHW76" s="13"/>
      <c r="HHX76" s="13"/>
      <c r="HHY76" s="13"/>
      <c r="HHZ76" s="13"/>
      <c r="HIA76" s="13"/>
      <c r="HIB76" s="13"/>
      <c r="HIC76" s="13"/>
      <c r="HID76" s="13"/>
      <c r="HIE76" s="13"/>
      <c r="HIF76" s="13"/>
      <c r="HIG76" s="13"/>
      <c r="HIH76" s="13"/>
      <c r="HII76" s="13"/>
      <c r="HIJ76" s="13"/>
      <c r="HIK76" s="13"/>
      <c r="HIL76" s="13"/>
      <c r="HIM76" s="13"/>
      <c r="HIN76" s="13"/>
      <c r="HIO76" s="13"/>
      <c r="HIP76" s="13"/>
      <c r="HIQ76" s="13"/>
      <c r="HIR76" s="13"/>
      <c r="HIS76" s="13"/>
      <c r="HIT76" s="13"/>
      <c r="HIU76" s="13"/>
      <c r="HIV76" s="13"/>
      <c r="HIW76" s="13"/>
      <c r="HIX76" s="13"/>
      <c r="HIY76" s="13"/>
      <c r="HIZ76" s="13"/>
      <c r="HJA76" s="13"/>
      <c r="HJB76" s="13"/>
      <c r="HJC76" s="13"/>
      <c r="HJD76" s="13"/>
      <c r="HJE76" s="13"/>
      <c r="HJF76" s="13"/>
      <c r="HJG76" s="13"/>
      <c r="HJH76" s="13"/>
      <c r="HJI76" s="13"/>
      <c r="HJJ76" s="13"/>
      <c r="HJK76" s="13"/>
      <c r="HJL76" s="13"/>
      <c r="HJM76" s="13"/>
      <c r="HJN76" s="13"/>
      <c r="HJO76" s="13"/>
      <c r="HJP76" s="13"/>
      <c r="HJQ76" s="13"/>
      <c r="HJR76" s="13"/>
      <c r="HJS76" s="13"/>
      <c r="HJT76" s="13"/>
      <c r="HJU76" s="13"/>
      <c r="HJV76" s="13"/>
      <c r="HJW76" s="13"/>
      <c r="HJX76" s="13"/>
      <c r="HJY76" s="13"/>
      <c r="HJZ76" s="13"/>
      <c r="HKA76" s="13"/>
      <c r="HKB76" s="13"/>
      <c r="HKC76" s="13"/>
      <c r="HKD76" s="13"/>
      <c r="HKE76" s="13"/>
      <c r="HKF76" s="13"/>
      <c r="HKG76" s="13"/>
      <c r="HKH76" s="13"/>
      <c r="HKI76" s="13"/>
      <c r="HKJ76" s="13"/>
      <c r="HKK76" s="13"/>
      <c r="HKL76" s="13"/>
      <c r="HKM76" s="13"/>
      <c r="HKN76" s="13"/>
      <c r="HKO76" s="13"/>
      <c r="HKP76" s="13"/>
      <c r="HKQ76" s="13"/>
      <c r="HKR76" s="13"/>
      <c r="HKS76" s="13"/>
      <c r="HKT76" s="13"/>
      <c r="HKU76" s="13"/>
      <c r="HKV76" s="13"/>
      <c r="HKW76" s="13"/>
      <c r="HKX76" s="13"/>
      <c r="HKY76" s="13"/>
      <c r="HKZ76" s="13"/>
      <c r="HLA76" s="13"/>
      <c r="HLB76" s="13"/>
      <c r="HLC76" s="13"/>
      <c r="HLD76" s="13"/>
      <c r="HLE76" s="13"/>
      <c r="HLF76" s="13"/>
      <c r="HLG76" s="13"/>
      <c r="HLH76" s="13"/>
      <c r="HLI76" s="13"/>
      <c r="HLJ76" s="13"/>
      <c r="HLK76" s="13"/>
      <c r="HLL76" s="13"/>
      <c r="HLM76" s="13"/>
      <c r="HLN76" s="13"/>
      <c r="HLO76" s="13"/>
      <c r="HLP76" s="13"/>
      <c r="HLQ76" s="13"/>
      <c r="HLR76" s="13"/>
      <c r="HLS76" s="13"/>
      <c r="HLT76" s="13"/>
      <c r="HLU76" s="13"/>
      <c r="HLV76" s="13"/>
      <c r="HLW76" s="13"/>
      <c r="HLX76" s="13"/>
      <c r="HLY76" s="13"/>
      <c r="HLZ76" s="13"/>
      <c r="HMA76" s="13"/>
      <c r="HMB76" s="13"/>
      <c r="HMC76" s="13"/>
      <c r="HMD76" s="13"/>
      <c r="HME76" s="13"/>
      <c r="HMF76" s="13"/>
      <c r="HMG76" s="13"/>
      <c r="HMH76" s="13"/>
      <c r="HMI76" s="13"/>
      <c r="HMJ76" s="13"/>
      <c r="HMK76" s="13"/>
      <c r="HML76" s="13"/>
      <c r="HMM76" s="13"/>
      <c r="HMN76" s="13"/>
      <c r="HMO76" s="13"/>
      <c r="HMP76" s="13"/>
      <c r="HMQ76" s="13"/>
      <c r="HMR76" s="13"/>
      <c r="HMS76" s="13"/>
      <c r="HMT76" s="13"/>
      <c r="HMU76" s="13"/>
      <c r="HMV76" s="13"/>
      <c r="HMW76" s="13"/>
      <c r="HMX76" s="13"/>
      <c r="HMY76" s="13"/>
      <c r="HMZ76" s="13"/>
      <c r="HNA76" s="13"/>
      <c r="HNB76" s="13"/>
      <c r="HNC76" s="13"/>
      <c r="HND76" s="13"/>
      <c r="HNE76" s="13"/>
      <c r="HNF76" s="13"/>
      <c r="HNG76" s="13"/>
      <c r="HNH76" s="13"/>
      <c r="HNI76" s="13"/>
      <c r="HNJ76" s="13"/>
      <c r="HNK76" s="13"/>
      <c r="HNL76" s="13"/>
      <c r="HNM76" s="13"/>
      <c r="HNN76" s="13"/>
      <c r="HNO76" s="13"/>
      <c r="HNP76" s="13"/>
      <c r="HNQ76" s="13"/>
      <c r="HNR76" s="13"/>
      <c r="HNS76" s="13"/>
      <c r="HNT76" s="13"/>
      <c r="HNU76" s="13"/>
      <c r="HNV76" s="13"/>
      <c r="HNW76" s="13"/>
      <c r="HNX76" s="13"/>
      <c r="HNY76" s="13"/>
      <c r="HNZ76" s="13"/>
      <c r="HOA76" s="13"/>
      <c r="HOB76" s="13"/>
      <c r="HOC76" s="13"/>
      <c r="HOD76" s="13"/>
      <c r="HOE76" s="13"/>
      <c r="HOF76" s="13"/>
      <c r="HOG76" s="13"/>
      <c r="HOH76" s="13"/>
      <c r="HOI76" s="13"/>
      <c r="HOJ76" s="13"/>
      <c r="HOK76" s="13"/>
      <c r="HOL76" s="13"/>
      <c r="HOM76" s="13"/>
      <c r="HON76" s="13"/>
      <c r="HOO76" s="13"/>
      <c r="HOP76" s="13"/>
      <c r="HOQ76" s="13"/>
      <c r="HOR76" s="13"/>
      <c r="HOS76" s="13"/>
      <c r="HOT76" s="13"/>
      <c r="HOU76" s="13"/>
      <c r="HOV76" s="13"/>
      <c r="HOW76" s="13"/>
      <c r="HOX76" s="13"/>
      <c r="HOY76" s="13"/>
      <c r="HOZ76" s="13"/>
      <c r="HPA76" s="13"/>
      <c r="HPB76" s="13"/>
      <c r="HPC76" s="13"/>
      <c r="HPD76" s="13"/>
      <c r="HPE76" s="13"/>
      <c r="HPF76" s="13"/>
      <c r="HPG76" s="13"/>
      <c r="HPH76" s="13"/>
      <c r="HPI76" s="13"/>
      <c r="HPJ76" s="13"/>
      <c r="HPK76" s="13"/>
      <c r="HPL76" s="13"/>
      <c r="HPM76" s="13"/>
      <c r="HPN76" s="13"/>
      <c r="HPO76" s="13"/>
      <c r="HPP76" s="13"/>
      <c r="HPQ76" s="13"/>
      <c r="HPR76" s="13"/>
      <c r="HPS76" s="13"/>
      <c r="HPT76" s="13"/>
      <c r="HPU76" s="13"/>
      <c r="HPV76" s="13"/>
      <c r="HPW76" s="13"/>
      <c r="HPX76" s="13"/>
      <c r="HPY76" s="13"/>
      <c r="HPZ76" s="13"/>
      <c r="HQA76" s="13"/>
      <c r="HQB76" s="13"/>
      <c r="HQC76" s="13"/>
      <c r="HQD76" s="13"/>
      <c r="HQE76" s="13"/>
      <c r="HQF76" s="13"/>
      <c r="HQG76" s="13"/>
      <c r="HQH76" s="13"/>
      <c r="HQI76" s="13"/>
      <c r="HQJ76" s="13"/>
      <c r="HQK76" s="13"/>
      <c r="HQL76" s="13"/>
      <c r="HQM76" s="13"/>
      <c r="HQN76" s="13"/>
      <c r="HQO76" s="13"/>
      <c r="HQP76" s="13"/>
      <c r="HQQ76" s="13"/>
      <c r="HQR76" s="13"/>
      <c r="HQS76" s="13"/>
      <c r="HQT76" s="13"/>
      <c r="HQU76" s="13"/>
      <c r="HQV76" s="13"/>
      <c r="HQW76" s="13"/>
      <c r="HQX76" s="13"/>
      <c r="HQY76" s="13"/>
      <c r="HQZ76" s="13"/>
      <c r="HRA76" s="13"/>
      <c r="HRB76" s="13"/>
      <c r="HRC76" s="13"/>
      <c r="HRD76" s="13"/>
      <c r="HRE76" s="13"/>
      <c r="HRF76" s="13"/>
      <c r="HRG76" s="13"/>
      <c r="HRH76" s="13"/>
      <c r="HRI76" s="13"/>
      <c r="HRJ76" s="13"/>
      <c r="HRK76" s="13"/>
      <c r="HRL76" s="13"/>
      <c r="HRM76" s="13"/>
      <c r="HRN76" s="13"/>
      <c r="HRO76" s="13"/>
      <c r="HRP76" s="13"/>
      <c r="HRQ76" s="13"/>
      <c r="HRR76" s="13"/>
      <c r="HRS76" s="13"/>
      <c r="HRT76" s="13"/>
      <c r="HRU76" s="13"/>
      <c r="HRV76" s="13"/>
      <c r="HRW76" s="13"/>
      <c r="HRX76" s="13"/>
      <c r="HRY76" s="13"/>
      <c r="HRZ76" s="13"/>
      <c r="HSA76" s="13"/>
      <c r="HSB76" s="13"/>
      <c r="HSC76" s="13"/>
      <c r="HSD76" s="13"/>
      <c r="HSE76" s="13"/>
      <c r="HSF76" s="13"/>
      <c r="HSG76" s="13"/>
      <c r="HSH76" s="13"/>
      <c r="HSI76" s="13"/>
      <c r="HSJ76" s="13"/>
      <c r="HSK76" s="13"/>
      <c r="HSL76" s="13"/>
      <c r="HSM76" s="13"/>
      <c r="HSN76" s="13"/>
      <c r="HSO76" s="13"/>
      <c r="HSP76" s="13"/>
      <c r="HSQ76" s="13"/>
      <c r="HSR76" s="13"/>
      <c r="HSS76" s="13"/>
      <c r="HST76" s="13"/>
      <c r="HSU76" s="13"/>
      <c r="HSV76" s="13"/>
      <c r="HSW76" s="13"/>
      <c r="HSX76" s="13"/>
      <c r="HSY76" s="13"/>
      <c r="HSZ76" s="13"/>
      <c r="HTA76" s="13"/>
      <c r="HTB76" s="13"/>
      <c r="HTC76" s="13"/>
      <c r="HTD76" s="13"/>
      <c r="HTE76" s="13"/>
      <c r="HTF76" s="13"/>
      <c r="HTG76" s="13"/>
      <c r="HTH76" s="13"/>
      <c r="HTI76" s="13"/>
      <c r="HTJ76" s="13"/>
      <c r="HTK76" s="13"/>
      <c r="HTL76" s="13"/>
      <c r="HTM76" s="13"/>
      <c r="HTN76" s="13"/>
      <c r="HTO76" s="13"/>
      <c r="HTP76" s="13"/>
      <c r="HTQ76" s="13"/>
      <c r="HTR76" s="13"/>
      <c r="HTS76" s="13"/>
      <c r="HTT76" s="13"/>
      <c r="HTU76" s="13"/>
      <c r="HTV76" s="13"/>
      <c r="HTW76" s="13"/>
      <c r="HTX76" s="13"/>
      <c r="HTY76" s="13"/>
      <c r="HTZ76" s="13"/>
      <c r="HUA76" s="13"/>
      <c r="HUB76" s="13"/>
      <c r="HUC76" s="13"/>
      <c r="HUD76" s="13"/>
      <c r="HUE76" s="13"/>
      <c r="HUF76" s="13"/>
      <c r="HUG76" s="13"/>
      <c r="HUH76" s="13"/>
      <c r="HUI76" s="13"/>
      <c r="HUJ76" s="13"/>
      <c r="HUK76" s="13"/>
      <c r="HUL76" s="13"/>
      <c r="HUM76" s="13"/>
      <c r="HUN76" s="13"/>
      <c r="HUO76" s="13"/>
      <c r="HUP76" s="13"/>
      <c r="HUQ76" s="13"/>
      <c r="HUR76" s="13"/>
      <c r="HUS76" s="13"/>
      <c r="HUT76" s="13"/>
      <c r="HUU76" s="13"/>
      <c r="HUV76" s="13"/>
      <c r="HUW76" s="13"/>
      <c r="HUX76" s="13"/>
      <c r="HUY76" s="13"/>
      <c r="HUZ76" s="13"/>
      <c r="HVA76" s="13"/>
      <c r="HVB76" s="13"/>
      <c r="HVC76" s="13"/>
      <c r="HVD76" s="13"/>
      <c r="HVE76" s="13"/>
      <c r="HVF76" s="13"/>
      <c r="HVG76" s="13"/>
      <c r="HVH76" s="13"/>
      <c r="HVI76" s="13"/>
      <c r="HVJ76" s="13"/>
      <c r="HVK76" s="13"/>
      <c r="HVL76" s="13"/>
      <c r="HVM76" s="13"/>
      <c r="HVN76" s="13"/>
      <c r="HVO76" s="13"/>
      <c r="HVP76" s="13"/>
      <c r="HVQ76" s="13"/>
      <c r="HVR76" s="13"/>
      <c r="HVS76" s="13"/>
      <c r="HVT76" s="13"/>
      <c r="HVU76" s="13"/>
      <c r="HVV76" s="13"/>
      <c r="HVW76" s="13"/>
      <c r="HVX76" s="13"/>
      <c r="HVY76" s="13"/>
      <c r="HVZ76" s="13"/>
      <c r="HWA76" s="13"/>
      <c r="HWB76" s="13"/>
      <c r="HWC76" s="13"/>
      <c r="HWD76" s="13"/>
      <c r="HWE76" s="13"/>
      <c r="HWF76" s="13"/>
      <c r="HWG76" s="13"/>
      <c r="HWH76" s="13"/>
      <c r="HWI76" s="13"/>
      <c r="HWJ76" s="13"/>
      <c r="HWK76" s="13"/>
      <c r="HWL76" s="13"/>
      <c r="HWM76" s="13"/>
      <c r="HWN76" s="13"/>
      <c r="HWO76" s="13"/>
      <c r="HWP76" s="13"/>
      <c r="HWQ76" s="13"/>
      <c r="HWR76" s="13"/>
      <c r="HWS76" s="13"/>
      <c r="HWT76" s="13"/>
      <c r="HWU76" s="13"/>
      <c r="HWV76" s="13"/>
      <c r="HWW76" s="13"/>
      <c r="HWX76" s="13"/>
      <c r="HWY76" s="13"/>
      <c r="HWZ76" s="13"/>
      <c r="HXA76" s="13"/>
      <c r="HXB76" s="13"/>
      <c r="HXC76" s="13"/>
      <c r="HXD76" s="13"/>
      <c r="HXE76" s="13"/>
      <c r="HXF76" s="13"/>
      <c r="HXG76" s="13"/>
      <c r="HXH76" s="13"/>
      <c r="HXI76" s="13"/>
      <c r="HXJ76" s="13"/>
      <c r="HXK76" s="13"/>
      <c r="HXL76" s="13"/>
      <c r="HXM76" s="13"/>
      <c r="HXN76" s="13"/>
      <c r="HXO76" s="13"/>
      <c r="HXP76" s="13"/>
      <c r="HXQ76" s="13"/>
      <c r="HXR76" s="13"/>
      <c r="HXS76" s="13"/>
      <c r="HXT76" s="13"/>
      <c r="HXU76" s="13"/>
      <c r="HXV76" s="13"/>
      <c r="HXW76" s="13"/>
      <c r="HXX76" s="13"/>
      <c r="HXY76" s="13"/>
      <c r="HXZ76" s="13"/>
      <c r="HYA76" s="13"/>
      <c r="HYB76" s="13"/>
      <c r="HYC76" s="13"/>
      <c r="HYD76" s="13"/>
      <c r="HYE76" s="13"/>
      <c r="HYF76" s="13"/>
      <c r="HYG76" s="13"/>
      <c r="HYH76" s="13"/>
      <c r="HYI76" s="13"/>
      <c r="HYJ76" s="13"/>
      <c r="HYK76" s="13"/>
      <c r="HYL76" s="13"/>
      <c r="HYM76" s="13"/>
      <c r="HYN76" s="13"/>
      <c r="HYO76" s="13"/>
      <c r="HYP76" s="13"/>
      <c r="HYQ76" s="13"/>
      <c r="HYR76" s="13"/>
      <c r="HYS76" s="13"/>
      <c r="HYT76" s="13"/>
      <c r="HYU76" s="13"/>
      <c r="HYV76" s="13"/>
      <c r="HYW76" s="13"/>
      <c r="HYX76" s="13"/>
      <c r="HYY76" s="13"/>
      <c r="HYZ76" s="13"/>
      <c r="HZA76" s="13"/>
      <c r="HZB76" s="13"/>
      <c r="HZC76" s="13"/>
      <c r="HZD76" s="13"/>
      <c r="HZE76" s="13"/>
      <c r="HZF76" s="13"/>
      <c r="HZG76" s="13"/>
      <c r="HZH76" s="13"/>
      <c r="HZI76" s="13"/>
      <c r="HZJ76" s="13"/>
      <c r="HZK76" s="13"/>
      <c r="HZL76" s="13"/>
      <c r="HZM76" s="13"/>
      <c r="HZN76" s="13"/>
      <c r="HZO76" s="13"/>
      <c r="HZP76" s="13"/>
      <c r="HZQ76" s="13"/>
      <c r="HZR76" s="13"/>
      <c r="HZS76" s="13"/>
      <c r="HZT76" s="13"/>
      <c r="HZU76" s="13"/>
      <c r="HZV76" s="13"/>
      <c r="HZW76" s="13"/>
      <c r="HZX76" s="13"/>
      <c r="HZY76" s="13"/>
      <c r="HZZ76" s="13"/>
      <c r="IAA76" s="13"/>
      <c r="IAB76" s="13"/>
      <c r="IAC76" s="13"/>
      <c r="IAD76" s="13"/>
      <c r="IAE76" s="13"/>
      <c r="IAF76" s="13"/>
      <c r="IAG76" s="13"/>
      <c r="IAH76" s="13"/>
      <c r="IAI76" s="13"/>
      <c r="IAJ76" s="13"/>
      <c r="IAK76" s="13"/>
      <c r="IAL76" s="13"/>
      <c r="IAM76" s="13"/>
      <c r="IAN76" s="13"/>
      <c r="IAO76" s="13"/>
      <c r="IAP76" s="13"/>
      <c r="IAQ76" s="13"/>
      <c r="IAR76" s="13"/>
      <c r="IAS76" s="13"/>
      <c r="IAT76" s="13"/>
      <c r="IAU76" s="13"/>
      <c r="IAV76" s="13"/>
      <c r="IAW76" s="13"/>
      <c r="IAX76" s="13"/>
      <c r="IAY76" s="13"/>
      <c r="IAZ76" s="13"/>
      <c r="IBA76" s="13"/>
      <c r="IBB76" s="13"/>
      <c r="IBC76" s="13"/>
      <c r="IBD76" s="13"/>
      <c r="IBE76" s="13"/>
      <c r="IBF76" s="13"/>
      <c r="IBG76" s="13"/>
      <c r="IBH76" s="13"/>
      <c r="IBI76" s="13"/>
      <c r="IBJ76" s="13"/>
      <c r="IBK76" s="13"/>
      <c r="IBL76" s="13"/>
      <c r="IBM76" s="13"/>
      <c r="IBN76" s="13"/>
      <c r="IBO76" s="13"/>
      <c r="IBP76" s="13"/>
      <c r="IBQ76" s="13"/>
      <c r="IBR76" s="13"/>
      <c r="IBS76" s="13"/>
      <c r="IBT76" s="13"/>
      <c r="IBU76" s="13"/>
      <c r="IBV76" s="13"/>
      <c r="IBW76" s="13"/>
      <c r="IBX76" s="13"/>
      <c r="IBY76" s="13"/>
      <c r="IBZ76" s="13"/>
      <c r="ICA76" s="13"/>
      <c r="ICB76" s="13"/>
      <c r="ICC76" s="13"/>
      <c r="ICD76" s="13"/>
      <c r="ICE76" s="13"/>
      <c r="ICF76" s="13"/>
      <c r="ICG76" s="13"/>
      <c r="ICH76" s="13"/>
      <c r="ICI76" s="13"/>
      <c r="ICJ76" s="13"/>
      <c r="ICK76" s="13"/>
      <c r="ICL76" s="13"/>
      <c r="ICM76" s="13"/>
      <c r="ICN76" s="13"/>
      <c r="ICO76" s="13"/>
      <c r="ICP76" s="13"/>
      <c r="ICQ76" s="13"/>
      <c r="ICR76" s="13"/>
      <c r="ICS76" s="13"/>
      <c r="ICT76" s="13"/>
      <c r="ICU76" s="13"/>
      <c r="ICV76" s="13"/>
      <c r="ICW76" s="13"/>
      <c r="ICX76" s="13"/>
      <c r="ICY76" s="13"/>
      <c r="ICZ76" s="13"/>
      <c r="IDA76" s="13"/>
      <c r="IDB76" s="13"/>
      <c r="IDC76" s="13"/>
      <c r="IDD76" s="13"/>
      <c r="IDE76" s="13"/>
      <c r="IDF76" s="13"/>
      <c r="IDG76" s="13"/>
      <c r="IDH76" s="13"/>
      <c r="IDI76" s="13"/>
      <c r="IDJ76" s="13"/>
      <c r="IDK76" s="13"/>
      <c r="IDL76" s="13"/>
      <c r="IDM76" s="13"/>
      <c r="IDN76" s="13"/>
      <c r="IDO76" s="13"/>
      <c r="IDP76" s="13"/>
      <c r="IDQ76" s="13"/>
      <c r="IDR76" s="13"/>
      <c r="IDS76" s="13"/>
      <c r="IDT76" s="13"/>
      <c r="IDU76" s="13"/>
      <c r="IDV76" s="13"/>
      <c r="IDW76" s="13"/>
      <c r="IDX76" s="13"/>
      <c r="IDY76" s="13"/>
      <c r="IDZ76" s="13"/>
      <c r="IEA76" s="13"/>
      <c r="IEB76" s="13"/>
      <c r="IEC76" s="13"/>
      <c r="IED76" s="13"/>
      <c r="IEE76" s="13"/>
      <c r="IEF76" s="13"/>
      <c r="IEG76" s="13"/>
      <c r="IEH76" s="13"/>
      <c r="IEI76" s="13"/>
      <c r="IEJ76" s="13"/>
      <c r="IEK76" s="13"/>
      <c r="IEL76" s="13"/>
      <c r="IEM76" s="13"/>
      <c r="IEN76" s="13"/>
      <c r="IEO76" s="13"/>
      <c r="IEP76" s="13"/>
      <c r="IEQ76" s="13"/>
      <c r="IER76" s="13"/>
      <c r="IES76" s="13"/>
      <c r="IET76" s="13"/>
      <c r="IEU76" s="13"/>
      <c r="IEV76" s="13"/>
      <c r="IEW76" s="13"/>
      <c r="IEX76" s="13"/>
      <c r="IEY76" s="13"/>
      <c r="IEZ76" s="13"/>
      <c r="IFA76" s="13"/>
      <c r="IFB76" s="13"/>
      <c r="IFC76" s="13"/>
      <c r="IFD76" s="13"/>
      <c r="IFE76" s="13"/>
      <c r="IFF76" s="13"/>
      <c r="IFG76" s="13"/>
      <c r="IFH76" s="13"/>
      <c r="IFI76" s="13"/>
      <c r="IFJ76" s="13"/>
      <c r="IFK76" s="13"/>
      <c r="IFL76" s="13"/>
      <c r="IFM76" s="13"/>
      <c r="IFN76" s="13"/>
      <c r="IFO76" s="13"/>
      <c r="IFP76" s="13"/>
      <c r="IFQ76" s="13"/>
      <c r="IFR76" s="13"/>
      <c r="IFS76" s="13"/>
      <c r="IFT76" s="13"/>
      <c r="IFU76" s="13"/>
      <c r="IFV76" s="13"/>
      <c r="IFW76" s="13"/>
      <c r="IFX76" s="13"/>
      <c r="IFY76" s="13"/>
      <c r="IFZ76" s="13"/>
      <c r="IGA76" s="13"/>
      <c r="IGB76" s="13"/>
      <c r="IGC76" s="13"/>
      <c r="IGD76" s="13"/>
      <c r="IGE76" s="13"/>
      <c r="IGF76" s="13"/>
      <c r="IGG76" s="13"/>
      <c r="IGH76" s="13"/>
      <c r="IGI76" s="13"/>
      <c r="IGJ76" s="13"/>
      <c r="IGK76" s="13"/>
      <c r="IGL76" s="13"/>
      <c r="IGM76" s="13"/>
      <c r="IGN76" s="13"/>
      <c r="IGO76" s="13"/>
      <c r="IGP76" s="13"/>
      <c r="IGQ76" s="13"/>
      <c r="IGR76" s="13"/>
      <c r="IGS76" s="13"/>
      <c r="IGT76" s="13"/>
      <c r="IGU76" s="13"/>
      <c r="IGV76" s="13"/>
      <c r="IGW76" s="13"/>
      <c r="IGX76" s="13"/>
      <c r="IGY76" s="13"/>
      <c r="IGZ76" s="13"/>
      <c r="IHA76" s="13"/>
      <c r="IHB76" s="13"/>
      <c r="IHC76" s="13"/>
      <c r="IHD76" s="13"/>
      <c r="IHE76" s="13"/>
      <c r="IHF76" s="13"/>
      <c r="IHG76" s="13"/>
      <c r="IHH76" s="13"/>
      <c r="IHI76" s="13"/>
      <c r="IHJ76" s="13"/>
      <c r="IHK76" s="13"/>
      <c r="IHL76" s="13"/>
      <c r="IHM76" s="13"/>
      <c r="IHN76" s="13"/>
      <c r="IHO76" s="13"/>
      <c r="IHP76" s="13"/>
      <c r="IHQ76" s="13"/>
      <c r="IHR76" s="13"/>
      <c r="IHS76" s="13"/>
      <c r="IHT76" s="13"/>
      <c r="IHU76" s="13"/>
      <c r="IHV76" s="13"/>
      <c r="IHW76" s="13"/>
      <c r="IHX76" s="13"/>
      <c r="IHY76" s="13"/>
      <c r="IHZ76" s="13"/>
      <c r="IIA76" s="13"/>
      <c r="IIB76" s="13"/>
      <c r="IIC76" s="13"/>
      <c r="IID76" s="13"/>
      <c r="IIE76" s="13"/>
      <c r="IIF76" s="13"/>
      <c r="IIG76" s="13"/>
      <c r="IIH76" s="13"/>
      <c r="III76" s="13"/>
      <c r="IIJ76" s="13"/>
      <c r="IIK76" s="13"/>
      <c r="IIL76" s="13"/>
      <c r="IIM76" s="13"/>
      <c r="IIN76" s="13"/>
      <c r="IIO76" s="13"/>
      <c r="IIP76" s="13"/>
      <c r="IIQ76" s="13"/>
      <c r="IIR76" s="13"/>
      <c r="IIS76" s="13"/>
      <c r="IIT76" s="13"/>
      <c r="IIU76" s="13"/>
      <c r="IIV76" s="13"/>
      <c r="IIW76" s="13"/>
      <c r="IIX76" s="13"/>
      <c r="IIY76" s="13"/>
      <c r="IIZ76" s="13"/>
      <c r="IJA76" s="13"/>
      <c r="IJB76" s="13"/>
      <c r="IJC76" s="13"/>
      <c r="IJD76" s="13"/>
      <c r="IJE76" s="13"/>
      <c r="IJF76" s="13"/>
      <c r="IJG76" s="13"/>
      <c r="IJH76" s="13"/>
      <c r="IJI76" s="13"/>
      <c r="IJJ76" s="13"/>
      <c r="IJK76" s="13"/>
      <c r="IJL76" s="13"/>
      <c r="IJM76" s="13"/>
      <c r="IJN76" s="13"/>
      <c r="IJO76" s="13"/>
      <c r="IJP76" s="13"/>
      <c r="IJQ76" s="13"/>
      <c r="IJR76" s="13"/>
      <c r="IJS76" s="13"/>
      <c r="IJT76" s="13"/>
      <c r="IJU76" s="13"/>
      <c r="IJV76" s="13"/>
      <c r="IJW76" s="13"/>
      <c r="IJX76" s="13"/>
      <c r="IJY76" s="13"/>
      <c r="IJZ76" s="13"/>
      <c r="IKA76" s="13"/>
      <c r="IKB76" s="13"/>
      <c r="IKC76" s="13"/>
      <c r="IKD76" s="13"/>
      <c r="IKE76" s="13"/>
      <c r="IKF76" s="13"/>
      <c r="IKG76" s="13"/>
      <c r="IKH76" s="13"/>
      <c r="IKI76" s="13"/>
      <c r="IKJ76" s="13"/>
      <c r="IKK76" s="13"/>
      <c r="IKL76" s="13"/>
      <c r="IKM76" s="13"/>
      <c r="IKN76" s="13"/>
      <c r="IKO76" s="13"/>
      <c r="IKP76" s="13"/>
      <c r="IKQ76" s="13"/>
      <c r="IKR76" s="13"/>
      <c r="IKS76" s="13"/>
      <c r="IKT76" s="13"/>
      <c r="IKU76" s="13"/>
      <c r="IKV76" s="13"/>
      <c r="IKW76" s="13"/>
      <c r="IKX76" s="13"/>
      <c r="IKY76" s="13"/>
      <c r="IKZ76" s="13"/>
      <c r="ILA76" s="13"/>
      <c r="ILB76" s="13"/>
      <c r="ILC76" s="13"/>
      <c r="ILD76" s="13"/>
      <c r="ILE76" s="13"/>
      <c r="ILF76" s="13"/>
      <c r="ILG76" s="13"/>
      <c r="ILH76" s="13"/>
      <c r="ILI76" s="13"/>
      <c r="ILJ76" s="13"/>
      <c r="ILK76" s="13"/>
      <c r="ILL76" s="13"/>
      <c r="ILM76" s="13"/>
      <c r="ILN76" s="13"/>
      <c r="ILO76" s="13"/>
      <c r="ILP76" s="13"/>
      <c r="ILQ76" s="13"/>
      <c r="ILR76" s="13"/>
      <c r="ILS76" s="13"/>
      <c r="ILT76" s="13"/>
      <c r="ILU76" s="13"/>
      <c r="ILV76" s="13"/>
      <c r="ILW76" s="13"/>
      <c r="ILX76" s="13"/>
      <c r="ILY76" s="13"/>
      <c r="ILZ76" s="13"/>
      <c r="IMA76" s="13"/>
      <c r="IMB76" s="13"/>
      <c r="IMC76" s="13"/>
      <c r="IMD76" s="13"/>
      <c r="IME76" s="13"/>
      <c r="IMF76" s="13"/>
      <c r="IMG76" s="13"/>
      <c r="IMH76" s="13"/>
      <c r="IMI76" s="13"/>
      <c r="IMJ76" s="13"/>
      <c r="IMK76" s="13"/>
      <c r="IML76" s="13"/>
      <c r="IMM76" s="13"/>
      <c r="IMN76" s="13"/>
      <c r="IMO76" s="13"/>
      <c r="IMP76" s="13"/>
      <c r="IMQ76" s="13"/>
      <c r="IMR76" s="13"/>
      <c r="IMS76" s="13"/>
      <c r="IMT76" s="13"/>
      <c r="IMU76" s="13"/>
      <c r="IMV76" s="13"/>
      <c r="IMW76" s="13"/>
      <c r="IMX76" s="13"/>
      <c r="IMY76" s="13"/>
      <c r="IMZ76" s="13"/>
      <c r="INA76" s="13"/>
      <c r="INB76" s="13"/>
      <c r="INC76" s="13"/>
      <c r="IND76" s="13"/>
      <c r="INE76" s="13"/>
      <c r="INF76" s="13"/>
      <c r="ING76" s="13"/>
      <c r="INH76" s="13"/>
      <c r="INI76" s="13"/>
      <c r="INJ76" s="13"/>
      <c r="INK76" s="13"/>
      <c r="INL76" s="13"/>
      <c r="INM76" s="13"/>
      <c r="INN76" s="13"/>
      <c r="INO76" s="13"/>
      <c r="INP76" s="13"/>
      <c r="INQ76" s="13"/>
      <c r="INR76" s="13"/>
      <c r="INS76" s="13"/>
      <c r="INT76" s="13"/>
      <c r="INU76" s="13"/>
      <c r="INV76" s="13"/>
      <c r="INW76" s="13"/>
      <c r="INX76" s="13"/>
      <c r="INY76" s="13"/>
      <c r="INZ76" s="13"/>
      <c r="IOA76" s="13"/>
      <c r="IOB76" s="13"/>
      <c r="IOC76" s="13"/>
      <c r="IOD76" s="13"/>
      <c r="IOE76" s="13"/>
      <c r="IOF76" s="13"/>
      <c r="IOG76" s="13"/>
      <c r="IOH76" s="13"/>
      <c r="IOI76" s="13"/>
      <c r="IOJ76" s="13"/>
      <c r="IOK76" s="13"/>
      <c r="IOL76" s="13"/>
      <c r="IOM76" s="13"/>
      <c r="ION76" s="13"/>
      <c r="IOO76" s="13"/>
      <c r="IOP76" s="13"/>
      <c r="IOQ76" s="13"/>
      <c r="IOR76" s="13"/>
      <c r="IOS76" s="13"/>
      <c r="IOT76" s="13"/>
      <c r="IOU76" s="13"/>
      <c r="IOV76" s="13"/>
      <c r="IOW76" s="13"/>
      <c r="IOX76" s="13"/>
      <c r="IOY76" s="13"/>
      <c r="IOZ76" s="13"/>
      <c r="IPA76" s="13"/>
      <c r="IPB76" s="13"/>
      <c r="IPC76" s="13"/>
      <c r="IPD76" s="13"/>
      <c r="IPE76" s="13"/>
      <c r="IPF76" s="13"/>
      <c r="IPG76" s="13"/>
      <c r="IPH76" s="13"/>
      <c r="IPI76" s="13"/>
      <c r="IPJ76" s="13"/>
      <c r="IPK76" s="13"/>
      <c r="IPL76" s="13"/>
      <c r="IPM76" s="13"/>
      <c r="IPN76" s="13"/>
      <c r="IPO76" s="13"/>
      <c r="IPP76" s="13"/>
      <c r="IPQ76" s="13"/>
      <c r="IPR76" s="13"/>
      <c r="IPS76" s="13"/>
      <c r="IPT76" s="13"/>
      <c r="IPU76" s="13"/>
      <c r="IPV76" s="13"/>
      <c r="IPW76" s="13"/>
      <c r="IPX76" s="13"/>
      <c r="IPY76" s="13"/>
      <c r="IPZ76" s="13"/>
      <c r="IQA76" s="13"/>
      <c r="IQB76" s="13"/>
      <c r="IQC76" s="13"/>
      <c r="IQD76" s="13"/>
      <c r="IQE76" s="13"/>
      <c r="IQF76" s="13"/>
      <c r="IQG76" s="13"/>
      <c r="IQH76" s="13"/>
      <c r="IQI76" s="13"/>
      <c r="IQJ76" s="13"/>
      <c r="IQK76" s="13"/>
      <c r="IQL76" s="13"/>
      <c r="IQM76" s="13"/>
      <c r="IQN76" s="13"/>
      <c r="IQO76" s="13"/>
      <c r="IQP76" s="13"/>
      <c r="IQQ76" s="13"/>
      <c r="IQR76" s="13"/>
      <c r="IQS76" s="13"/>
      <c r="IQT76" s="13"/>
      <c r="IQU76" s="13"/>
      <c r="IQV76" s="13"/>
      <c r="IQW76" s="13"/>
      <c r="IQX76" s="13"/>
      <c r="IQY76" s="13"/>
      <c r="IQZ76" s="13"/>
      <c r="IRA76" s="13"/>
      <c r="IRB76" s="13"/>
      <c r="IRC76" s="13"/>
      <c r="IRD76" s="13"/>
      <c r="IRE76" s="13"/>
      <c r="IRF76" s="13"/>
      <c r="IRG76" s="13"/>
      <c r="IRH76" s="13"/>
      <c r="IRI76" s="13"/>
      <c r="IRJ76" s="13"/>
      <c r="IRK76" s="13"/>
      <c r="IRL76" s="13"/>
      <c r="IRM76" s="13"/>
      <c r="IRN76" s="13"/>
      <c r="IRO76" s="13"/>
      <c r="IRP76" s="13"/>
      <c r="IRQ76" s="13"/>
      <c r="IRR76" s="13"/>
      <c r="IRS76" s="13"/>
      <c r="IRT76" s="13"/>
      <c r="IRU76" s="13"/>
      <c r="IRV76" s="13"/>
      <c r="IRW76" s="13"/>
      <c r="IRX76" s="13"/>
      <c r="IRY76" s="13"/>
      <c r="IRZ76" s="13"/>
      <c r="ISA76" s="13"/>
      <c r="ISB76" s="13"/>
      <c r="ISC76" s="13"/>
      <c r="ISD76" s="13"/>
      <c r="ISE76" s="13"/>
      <c r="ISF76" s="13"/>
      <c r="ISG76" s="13"/>
      <c r="ISH76" s="13"/>
      <c r="ISI76" s="13"/>
      <c r="ISJ76" s="13"/>
      <c r="ISK76" s="13"/>
      <c r="ISL76" s="13"/>
      <c r="ISM76" s="13"/>
      <c r="ISN76" s="13"/>
      <c r="ISO76" s="13"/>
      <c r="ISP76" s="13"/>
      <c r="ISQ76" s="13"/>
      <c r="ISR76" s="13"/>
      <c r="ISS76" s="13"/>
      <c r="IST76" s="13"/>
      <c r="ISU76" s="13"/>
      <c r="ISV76" s="13"/>
      <c r="ISW76" s="13"/>
      <c r="ISX76" s="13"/>
      <c r="ISY76" s="13"/>
      <c r="ISZ76" s="13"/>
      <c r="ITA76" s="13"/>
      <c r="ITB76" s="13"/>
      <c r="ITC76" s="13"/>
      <c r="ITD76" s="13"/>
      <c r="ITE76" s="13"/>
      <c r="ITF76" s="13"/>
      <c r="ITG76" s="13"/>
      <c r="ITH76" s="13"/>
      <c r="ITI76" s="13"/>
      <c r="ITJ76" s="13"/>
      <c r="ITK76" s="13"/>
      <c r="ITL76" s="13"/>
      <c r="ITM76" s="13"/>
      <c r="ITN76" s="13"/>
      <c r="ITO76" s="13"/>
      <c r="ITP76" s="13"/>
      <c r="ITQ76" s="13"/>
      <c r="ITR76" s="13"/>
      <c r="ITS76" s="13"/>
      <c r="ITT76" s="13"/>
      <c r="ITU76" s="13"/>
      <c r="ITV76" s="13"/>
      <c r="ITW76" s="13"/>
      <c r="ITX76" s="13"/>
      <c r="ITY76" s="13"/>
      <c r="ITZ76" s="13"/>
      <c r="IUA76" s="13"/>
      <c r="IUB76" s="13"/>
      <c r="IUC76" s="13"/>
      <c r="IUD76" s="13"/>
      <c r="IUE76" s="13"/>
      <c r="IUF76" s="13"/>
      <c r="IUG76" s="13"/>
      <c r="IUH76" s="13"/>
      <c r="IUI76" s="13"/>
      <c r="IUJ76" s="13"/>
      <c r="IUK76" s="13"/>
      <c r="IUL76" s="13"/>
      <c r="IUM76" s="13"/>
      <c r="IUN76" s="13"/>
      <c r="IUO76" s="13"/>
      <c r="IUP76" s="13"/>
      <c r="IUQ76" s="13"/>
      <c r="IUR76" s="13"/>
      <c r="IUS76" s="13"/>
      <c r="IUT76" s="13"/>
      <c r="IUU76" s="13"/>
      <c r="IUV76" s="13"/>
      <c r="IUW76" s="13"/>
      <c r="IUX76" s="13"/>
      <c r="IUY76" s="13"/>
      <c r="IUZ76" s="13"/>
      <c r="IVA76" s="13"/>
      <c r="IVB76" s="13"/>
      <c r="IVC76" s="13"/>
      <c r="IVD76" s="13"/>
      <c r="IVE76" s="13"/>
      <c r="IVF76" s="13"/>
      <c r="IVG76" s="13"/>
      <c r="IVH76" s="13"/>
      <c r="IVI76" s="13"/>
      <c r="IVJ76" s="13"/>
      <c r="IVK76" s="13"/>
      <c r="IVL76" s="13"/>
      <c r="IVM76" s="13"/>
      <c r="IVN76" s="13"/>
      <c r="IVO76" s="13"/>
      <c r="IVP76" s="13"/>
      <c r="IVQ76" s="13"/>
      <c r="IVR76" s="13"/>
      <c r="IVS76" s="13"/>
      <c r="IVT76" s="13"/>
      <c r="IVU76" s="13"/>
      <c r="IVV76" s="13"/>
      <c r="IVW76" s="13"/>
      <c r="IVX76" s="13"/>
      <c r="IVY76" s="13"/>
      <c r="IVZ76" s="13"/>
      <c r="IWA76" s="13"/>
      <c r="IWB76" s="13"/>
      <c r="IWC76" s="13"/>
      <c r="IWD76" s="13"/>
      <c r="IWE76" s="13"/>
      <c r="IWF76" s="13"/>
      <c r="IWG76" s="13"/>
      <c r="IWH76" s="13"/>
      <c r="IWI76" s="13"/>
      <c r="IWJ76" s="13"/>
      <c r="IWK76" s="13"/>
      <c r="IWL76" s="13"/>
      <c r="IWM76" s="13"/>
      <c r="IWN76" s="13"/>
      <c r="IWO76" s="13"/>
      <c r="IWP76" s="13"/>
      <c r="IWQ76" s="13"/>
      <c r="IWR76" s="13"/>
      <c r="IWS76" s="13"/>
      <c r="IWT76" s="13"/>
      <c r="IWU76" s="13"/>
      <c r="IWV76" s="13"/>
      <c r="IWW76" s="13"/>
      <c r="IWX76" s="13"/>
      <c r="IWY76" s="13"/>
      <c r="IWZ76" s="13"/>
      <c r="IXA76" s="13"/>
      <c r="IXB76" s="13"/>
      <c r="IXC76" s="13"/>
      <c r="IXD76" s="13"/>
      <c r="IXE76" s="13"/>
      <c r="IXF76" s="13"/>
      <c r="IXG76" s="13"/>
      <c r="IXH76" s="13"/>
      <c r="IXI76" s="13"/>
      <c r="IXJ76" s="13"/>
      <c r="IXK76" s="13"/>
      <c r="IXL76" s="13"/>
      <c r="IXM76" s="13"/>
      <c r="IXN76" s="13"/>
      <c r="IXO76" s="13"/>
      <c r="IXP76" s="13"/>
      <c r="IXQ76" s="13"/>
      <c r="IXR76" s="13"/>
      <c r="IXS76" s="13"/>
      <c r="IXT76" s="13"/>
      <c r="IXU76" s="13"/>
      <c r="IXV76" s="13"/>
      <c r="IXW76" s="13"/>
      <c r="IXX76" s="13"/>
      <c r="IXY76" s="13"/>
      <c r="IXZ76" s="13"/>
      <c r="IYA76" s="13"/>
      <c r="IYB76" s="13"/>
      <c r="IYC76" s="13"/>
      <c r="IYD76" s="13"/>
      <c r="IYE76" s="13"/>
      <c r="IYF76" s="13"/>
      <c r="IYG76" s="13"/>
      <c r="IYH76" s="13"/>
      <c r="IYI76" s="13"/>
      <c r="IYJ76" s="13"/>
      <c r="IYK76" s="13"/>
      <c r="IYL76" s="13"/>
      <c r="IYM76" s="13"/>
      <c r="IYN76" s="13"/>
      <c r="IYO76" s="13"/>
      <c r="IYP76" s="13"/>
      <c r="IYQ76" s="13"/>
      <c r="IYR76" s="13"/>
      <c r="IYS76" s="13"/>
      <c r="IYT76" s="13"/>
      <c r="IYU76" s="13"/>
      <c r="IYV76" s="13"/>
      <c r="IYW76" s="13"/>
      <c r="IYX76" s="13"/>
      <c r="IYY76" s="13"/>
      <c r="IYZ76" s="13"/>
      <c r="IZA76" s="13"/>
      <c r="IZB76" s="13"/>
      <c r="IZC76" s="13"/>
      <c r="IZD76" s="13"/>
      <c r="IZE76" s="13"/>
      <c r="IZF76" s="13"/>
      <c r="IZG76" s="13"/>
      <c r="IZH76" s="13"/>
      <c r="IZI76" s="13"/>
      <c r="IZJ76" s="13"/>
      <c r="IZK76" s="13"/>
      <c r="IZL76" s="13"/>
      <c r="IZM76" s="13"/>
      <c r="IZN76" s="13"/>
      <c r="IZO76" s="13"/>
      <c r="IZP76" s="13"/>
      <c r="IZQ76" s="13"/>
      <c r="IZR76" s="13"/>
      <c r="IZS76" s="13"/>
      <c r="IZT76" s="13"/>
      <c r="IZU76" s="13"/>
      <c r="IZV76" s="13"/>
      <c r="IZW76" s="13"/>
      <c r="IZX76" s="13"/>
      <c r="IZY76" s="13"/>
      <c r="IZZ76" s="13"/>
      <c r="JAA76" s="13"/>
      <c r="JAB76" s="13"/>
      <c r="JAC76" s="13"/>
      <c r="JAD76" s="13"/>
      <c r="JAE76" s="13"/>
      <c r="JAF76" s="13"/>
      <c r="JAG76" s="13"/>
      <c r="JAH76" s="13"/>
      <c r="JAI76" s="13"/>
      <c r="JAJ76" s="13"/>
      <c r="JAK76" s="13"/>
      <c r="JAL76" s="13"/>
      <c r="JAM76" s="13"/>
      <c r="JAN76" s="13"/>
      <c r="JAO76" s="13"/>
      <c r="JAP76" s="13"/>
      <c r="JAQ76" s="13"/>
      <c r="JAR76" s="13"/>
      <c r="JAS76" s="13"/>
      <c r="JAT76" s="13"/>
      <c r="JAU76" s="13"/>
      <c r="JAV76" s="13"/>
      <c r="JAW76" s="13"/>
      <c r="JAX76" s="13"/>
      <c r="JAY76" s="13"/>
      <c r="JAZ76" s="13"/>
      <c r="JBA76" s="13"/>
      <c r="JBB76" s="13"/>
      <c r="JBC76" s="13"/>
      <c r="JBD76" s="13"/>
      <c r="JBE76" s="13"/>
      <c r="JBF76" s="13"/>
      <c r="JBG76" s="13"/>
      <c r="JBH76" s="13"/>
      <c r="JBI76" s="13"/>
      <c r="JBJ76" s="13"/>
      <c r="JBK76" s="13"/>
      <c r="JBL76" s="13"/>
      <c r="JBM76" s="13"/>
      <c r="JBN76" s="13"/>
      <c r="JBO76" s="13"/>
      <c r="JBP76" s="13"/>
      <c r="JBQ76" s="13"/>
      <c r="JBR76" s="13"/>
      <c r="JBS76" s="13"/>
      <c r="JBT76" s="13"/>
      <c r="JBU76" s="13"/>
      <c r="JBV76" s="13"/>
      <c r="JBW76" s="13"/>
      <c r="JBX76" s="13"/>
      <c r="JBY76" s="13"/>
      <c r="JBZ76" s="13"/>
      <c r="JCA76" s="13"/>
      <c r="JCB76" s="13"/>
      <c r="JCC76" s="13"/>
      <c r="JCD76" s="13"/>
      <c r="JCE76" s="13"/>
      <c r="JCF76" s="13"/>
      <c r="JCG76" s="13"/>
      <c r="JCH76" s="13"/>
      <c r="JCI76" s="13"/>
      <c r="JCJ76" s="13"/>
      <c r="JCK76" s="13"/>
      <c r="JCL76" s="13"/>
      <c r="JCM76" s="13"/>
      <c r="JCN76" s="13"/>
      <c r="JCO76" s="13"/>
      <c r="JCP76" s="13"/>
      <c r="JCQ76" s="13"/>
      <c r="JCR76" s="13"/>
      <c r="JCS76" s="13"/>
      <c r="JCT76" s="13"/>
      <c r="JCU76" s="13"/>
      <c r="JCV76" s="13"/>
      <c r="JCW76" s="13"/>
      <c r="JCX76" s="13"/>
      <c r="JCY76" s="13"/>
      <c r="JCZ76" s="13"/>
      <c r="JDA76" s="13"/>
      <c r="JDB76" s="13"/>
      <c r="JDC76" s="13"/>
      <c r="JDD76" s="13"/>
      <c r="JDE76" s="13"/>
      <c r="JDF76" s="13"/>
      <c r="JDG76" s="13"/>
      <c r="JDH76" s="13"/>
      <c r="JDI76" s="13"/>
      <c r="JDJ76" s="13"/>
      <c r="JDK76" s="13"/>
      <c r="JDL76" s="13"/>
      <c r="JDM76" s="13"/>
      <c r="JDN76" s="13"/>
      <c r="JDO76" s="13"/>
      <c r="JDP76" s="13"/>
      <c r="JDQ76" s="13"/>
      <c r="JDR76" s="13"/>
      <c r="JDS76" s="13"/>
      <c r="JDT76" s="13"/>
      <c r="JDU76" s="13"/>
      <c r="JDV76" s="13"/>
      <c r="JDW76" s="13"/>
      <c r="JDX76" s="13"/>
      <c r="JDY76" s="13"/>
      <c r="JDZ76" s="13"/>
      <c r="JEA76" s="13"/>
      <c r="JEB76" s="13"/>
      <c r="JEC76" s="13"/>
      <c r="JED76" s="13"/>
      <c r="JEE76" s="13"/>
      <c r="JEF76" s="13"/>
      <c r="JEG76" s="13"/>
      <c r="JEH76" s="13"/>
      <c r="JEI76" s="13"/>
      <c r="JEJ76" s="13"/>
      <c r="JEK76" s="13"/>
      <c r="JEL76" s="13"/>
      <c r="JEM76" s="13"/>
      <c r="JEN76" s="13"/>
      <c r="JEO76" s="13"/>
      <c r="JEP76" s="13"/>
      <c r="JEQ76" s="13"/>
      <c r="JER76" s="13"/>
      <c r="JES76" s="13"/>
      <c r="JET76" s="13"/>
      <c r="JEU76" s="13"/>
      <c r="JEV76" s="13"/>
      <c r="JEW76" s="13"/>
      <c r="JEX76" s="13"/>
      <c r="JEY76" s="13"/>
      <c r="JEZ76" s="13"/>
      <c r="JFA76" s="13"/>
      <c r="JFB76" s="13"/>
      <c r="JFC76" s="13"/>
      <c r="JFD76" s="13"/>
      <c r="JFE76" s="13"/>
      <c r="JFF76" s="13"/>
      <c r="JFG76" s="13"/>
      <c r="JFH76" s="13"/>
      <c r="JFI76" s="13"/>
      <c r="JFJ76" s="13"/>
      <c r="JFK76" s="13"/>
      <c r="JFL76" s="13"/>
      <c r="JFM76" s="13"/>
      <c r="JFN76" s="13"/>
      <c r="JFO76" s="13"/>
      <c r="JFP76" s="13"/>
      <c r="JFQ76" s="13"/>
      <c r="JFR76" s="13"/>
      <c r="JFS76" s="13"/>
      <c r="JFT76" s="13"/>
      <c r="JFU76" s="13"/>
      <c r="JFV76" s="13"/>
      <c r="JFW76" s="13"/>
      <c r="JFX76" s="13"/>
      <c r="JFY76" s="13"/>
      <c r="JFZ76" s="13"/>
      <c r="JGA76" s="13"/>
      <c r="JGB76" s="13"/>
      <c r="JGC76" s="13"/>
      <c r="JGD76" s="13"/>
      <c r="JGE76" s="13"/>
      <c r="JGF76" s="13"/>
      <c r="JGG76" s="13"/>
      <c r="JGH76" s="13"/>
      <c r="JGI76" s="13"/>
      <c r="JGJ76" s="13"/>
      <c r="JGK76" s="13"/>
      <c r="JGL76" s="13"/>
      <c r="JGM76" s="13"/>
      <c r="JGN76" s="13"/>
      <c r="JGO76" s="13"/>
      <c r="JGP76" s="13"/>
      <c r="JGQ76" s="13"/>
      <c r="JGR76" s="13"/>
      <c r="JGS76" s="13"/>
      <c r="JGT76" s="13"/>
      <c r="JGU76" s="13"/>
      <c r="JGV76" s="13"/>
      <c r="JGW76" s="13"/>
      <c r="JGX76" s="13"/>
      <c r="JGY76" s="13"/>
      <c r="JGZ76" s="13"/>
      <c r="JHA76" s="13"/>
      <c r="JHB76" s="13"/>
      <c r="JHC76" s="13"/>
      <c r="JHD76" s="13"/>
      <c r="JHE76" s="13"/>
      <c r="JHF76" s="13"/>
      <c r="JHG76" s="13"/>
      <c r="JHH76" s="13"/>
      <c r="JHI76" s="13"/>
      <c r="JHJ76" s="13"/>
      <c r="JHK76" s="13"/>
      <c r="JHL76" s="13"/>
      <c r="JHM76" s="13"/>
      <c r="JHN76" s="13"/>
      <c r="JHO76" s="13"/>
      <c r="JHP76" s="13"/>
      <c r="JHQ76" s="13"/>
      <c r="JHR76" s="13"/>
      <c r="JHS76" s="13"/>
      <c r="JHT76" s="13"/>
      <c r="JHU76" s="13"/>
      <c r="JHV76" s="13"/>
      <c r="JHW76" s="13"/>
      <c r="JHX76" s="13"/>
      <c r="JHY76" s="13"/>
      <c r="JHZ76" s="13"/>
      <c r="JIA76" s="13"/>
      <c r="JIB76" s="13"/>
      <c r="JIC76" s="13"/>
      <c r="JID76" s="13"/>
      <c r="JIE76" s="13"/>
      <c r="JIF76" s="13"/>
      <c r="JIG76" s="13"/>
      <c r="JIH76" s="13"/>
      <c r="JII76" s="13"/>
      <c r="JIJ76" s="13"/>
      <c r="JIK76" s="13"/>
      <c r="JIL76" s="13"/>
      <c r="JIM76" s="13"/>
      <c r="JIN76" s="13"/>
      <c r="JIO76" s="13"/>
      <c r="JIP76" s="13"/>
      <c r="JIQ76" s="13"/>
      <c r="JIR76" s="13"/>
      <c r="JIS76" s="13"/>
      <c r="JIT76" s="13"/>
      <c r="JIU76" s="13"/>
      <c r="JIV76" s="13"/>
      <c r="JIW76" s="13"/>
      <c r="JIX76" s="13"/>
      <c r="JIY76" s="13"/>
      <c r="JIZ76" s="13"/>
      <c r="JJA76" s="13"/>
      <c r="JJB76" s="13"/>
      <c r="JJC76" s="13"/>
      <c r="JJD76" s="13"/>
      <c r="JJE76" s="13"/>
      <c r="JJF76" s="13"/>
      <c r="JJG76" s="13"/>
      <c r="JJH76" s="13"/>
      <c r="JJI76" s="13"/>
      <c r="JJJ76" s="13"/>
      <c r="JJK76" s="13"/>
      <c r="JJL76" s="13"/>
      <c r="JJM76" s="13"/>
      <c r="JJN76" s="13"/>
      <c r="JJO76" s="13"/>
      <c r="JJP76" s="13"/>
      <c r="JJQ76" s="13"/>
      <c r="JJR76" s="13"/>
      <c r="JJS76" s="13"/>
      <c r="JJT76" s="13"/>
      <c r="JJU76" s="13"/>
      <c r="JJV76" s="13"/>
      <c r="JJW76" s="13"/>
      <c r="JJX76" s="13"/>
      <c r="JJY76" s="13"/>
      <c r="JJZ76" s="13"/>
      <c r="JKA76" s="13"/>
      <c r="JKB76" s="13"/>
      <c r="JKC76" s="13"/>
      <c r="JKD76" s="13"/>
      <c r="JKE76" s="13"/>
      <c r="JKF76" s="13"/>
      <c r="JKG76" s="13"/>
      <c r="JKH76" s="13"/>
      <c r="JKI76" s="13"/>
      <c r="JKJ76" s="13"/>
      <c r="JKK76" s="13"/>
      <c r="JKL76" s="13"/>
      <c r="JKM76" s="13"/>
      <c r="JKN76" s="13"/>
      <c r="JKO76" s="13"/>
      <c r="JKP76" s="13"/>
      <c r="JKQ76" s="13"/>
      <c r="JKR76" s="13"/>
      <c r="JKS76" s="13"/>
      <c r="JKT76" s="13"/>
      <c r="JKU76" s="13"/>
      <c r="JKV76" s="13"/>
      <c r="JKW76" s="13"/>
      <c r="JKX76" s="13"/>
      <c r="JKY76" s="13"/>
      <c r="JKZ76" s="13"/>
      <c r="JLA76" s="13"/>
      <c r="JLB76" s="13"/>
      <c r="JLC76" s="13"/>
      <c r="JLD76" s="13"/>
      <c r="JLE76" s="13"/>
      <c r="JLF76" s="13"/>
      <c r="JLG76" s="13"/>
      <c r="JLH76" s="13"/>
      <c r="JLI76" s="13"/>
      <c r="JLJ76" s="13"/>
      <c r="JLK76" s="13"/>
      <c r="JLL76" s="13"/>
      <c r="JLM76" s="13"/>
      <c r="JLN76" s="13"/>
      <c r="JLO76" s="13"/>
      <c r="JLP76" s="13"/>
      <c r="JLQ76" s="13"/>
      <c r="JLR76" s="13"/>
      <c r="JLS76" s="13"/>
      <c r="JLT76" s="13"/>
      <c r="JLU76" s="13"/>
      <c r="JLV76" s="13"/>
      <c r="JLW76" s="13"/>
      <c r="JLX76" s="13"/>
      <c r="JLY76" s="13"/>
      <c r="JLZ76" s="13"/>
      <c r="JMA76" s="13"/>
      <c r="JMB76" s="13"/>
      <c r="JMC76" s="13"/>
      <c r="JMD76" s="13"/>
      <c r="JME76" s="13"/>
      <c r="JMF76" s="13"/>
      <c r="JMG76" s="13"/>
      <c r="JMH76" s="13"/>
      <c r="JMI76" s="13"/>
      <c r="JMJ76" s="13"/>
      <c r="JMK76" s="13"/>
      <c r="JML76" s="13"/>
      <c r="JMM76" s="13"/>
      <c r="JMN76" s="13"/>
      <c r="JMO76" s="13"/>
      <c r="JMP76" s="13"/>
      <c r="JMQ76" s="13"/>
      <c r="JMR76" s="13"/>
      <c r="JMS76" s="13"/>
      <c r="JMT76" s="13"/>
      <c r="JMU76" s="13"/>
      <c r="JMV76" s="13"/>
      <c r="JMW76" s="13"/>
      <c r="JMX76" s="13"/>
      <c r="JMY76" s="13"/>
      <c r="JMZ76" s="13"/>
      <c r="JNA76" s="13"/>
      <c r="JNB76" s="13"/>
      <c r="JNC76" s="13"/>
      <c r="JND76" s="13"/>
      <c r="JNE76" s="13"/>
      <c r="JNF76" s="13"/>
      <c r="JNG76" s="13"/>
      <c r="JNH76" s="13"/>
      <c r="JNI76" s="13"/>
      <c r="JNJ76" s="13"/>
      <c r="JNK76" s="13"/>
      <c r="JNL76" s="13"/>
      <c r="JNM76" s="13"/>
      <c r="JNN76" s="13"/>
      <c r="JNO76" s="13"/>
      <c r="JNP76" s="13"/>
      <c r="JNQ76" s="13"/>
      <c r="JNR76" s="13"/>
      <c r="JNS76" s="13"/>
      <c r="JNT76" s="13"/>
      <c r="JNU76" s="13"/>
      <c r="JNV76" s="13"/>
      <c r="JNW76" s="13"/>
      <c r="JNX76" s="13"/>
      <c r="JNY76" s="13"/>
      <c r="JNZ76" s="13"/>
      <c r="JOA76" s="13"/>
      <c r="JOB76" s="13"/>
      <c r="JOC76" s="13"/>
      <c r="JOD76" s="13"/>
      <c r="JOE76" s="13"/>
      <c r="JOF76" s="13"/>
      <c r="JOG76" s="13"/>
      <c r="JOH76" s="13"/>
      <c r="JOI76" s="13"/>
      <c r="JOJ76" s="13"/>
      <c r="JOK76" s="13"/>
      <c r="JOL76" s="13"/>
      <c r="JOM76" s="13"/>
      <c r="JON76" s="13"/>
      <c r="JOO76" s="13"/>
      <c r="JOP76" s="13"/>
      <c r="JOQ76" s="13"/>
      <c r="JOR76" s="13"/>
      <c r="JOS76" s="13"/>
      <c r="JOT76" s="13"/>
      <c r="JOU76" s="13"/>
      <c r="JOV76" s="13"/>
      <c r="JOW76" s="13"/>
      <c r="JOX76" s="13"/>
      <c r="JOY76" s="13"/>
      <c r="JOZ76" s="13"/>
      <c r="JPA76" s="13"/>
      <c r="JPB76" s="13"/>
      <c r="JPC76" s="13"/>
      <c r="JPD76" s="13"/>
      <c r="JPE76" s="13"/>
      <c r="JPF76" s="13"/>
      <c r="JPG76" s="13"/>
      <c r="JPH76" s="13"/>
      <c r="JPI76" s="13"/>
      <c r="JPJ76" s="13"/>
      <c r="JPK76" s="13"/>
      <c r="JPL76" s="13"/>
      <c r="JPM76" s="13"/>
      <c r="JPN76" s="13"/>
      <c r="JPO76" s="13"/>
      <c r="JPP76" s="13"/>
      <c r="JPQ76" s="13"/>
      <c r="JPR76" s="13"/>
      <c r="JPS76" s="13"/>
      <c r="JPT76" s="13"/>
      <c r="JPU76" s="13"/>
      <c r="JPV76" s="13"/>
      <c r="JPW76" s="13"/>
      <c r="JPX76" s="13"/>
      <c r="JPY76" s="13"/>
      <c r="JPZ76" s="13"/>
      <c r="JQA76" s="13"/>
      <c r="JQB76" s="13"/>
      <c r="JQC76" s="13"/>
      <c r="JQD76" s="13"/>
      <c r="JQE76" s="13"/>
      <c r="JQF76" s="13"/>
      <c r="JQG76" s="13"/>
      <c r="JQH76" s="13"/>
      <c r="JQI76" s="13"/>
      <c r="JQJ76" s="13"/>
      <c r="JQK76" s="13"/>
      <c r="JQL76" s="13"/>
      <c r="JQM76" s="13"/>
      <c r="JQN76" s="13"/>
      <c r="JQO76" s="13"/>
      <c r="JQP76" s="13"/>
      <c r="JQQ76" s="13"/>
      <c r="JQR76" s="13"/>
      <c r="JQS76" s="13"/>
      <c r="JQT76" s="13"/>
      <c r="JQU76" s="13"/>
      <c r="JQV76" s="13"/>
      <c r="JQW76" s="13"/>
      <c r="JQX76" s="13"/>
      <c r="JQY76" s="13"/>
      <c r="JQZ76" s="13"/>
      <c r="JRA76" s="13"/>
      <c r="JRB76" s="13"/>
      <c r="JRC76" s="13"/>
      <c r="JRD76" s="13"/>
      <c r="JRE76" s="13"/>
      <c r="JRF76" s="13"/>
      <c r="JRG76" s="13"/>
      <c r="JRH76" s="13"/>
      <c r="JRI76" s="13"/>
      <c r="JRJ76" s="13"/>
      <c r="JRK76" s="13"/>
      <c r="JRL76" s="13"/>
      <c r="JRM76" s="13"/>
      <c r="JRN76" s="13"/>
      <c r="JRO76" s="13"/>
      <c r="JRP76" s="13"/>
      <c r="JRQ76" s="13"/>
      <c r="JRR76" s="13"/>
      <c r="JRS76" s="13"/>
      <c r="JRT76" s="13"/>
      <c r="JRU76" s="13"/>
      <c r="JRV76" s="13"/>
      <c r="JRW76" s="13"/>
      <c r="JRX76" s="13"/>
      <c r="JRY76" s="13"/>
      <c r="JRZ76" s="13"/>
      <c r="JSA76" s="13"/>
      <c r="JSB76" s="13"/>
      <c r="JSC76" s="13"/>
      <c r="JSD76" s="13"/>
      <c r="JSE76" s="13"/>
      <c r="JSF76" s="13"/>
      <c r="JSG76" s="13"/>
      <c r="JSH76" s="13"/>
      <c r="JSI76" s="13"/>
      <c r="JSJ76" s="13"/>
      <c r="JSK76" s="13"/>
      <c r="JSL76" s="13"/>
      <c r="JSM76" s="13"/>
      <c r="JSN76" s="13"/>
      <c r="JSO76" s="13"/>
      <c r="JSP76" s="13"/>
      <c r="JSQ76" s="13"/>
      <c r="JSR76" s="13"/>
      <c r="JSS76" s="13"/>
      <c r="JST76" s="13"/>
      <c r="JSU76" s="13"/>
      <c r="JSV76" s="13"/>
      <c r="JSW76" s="13"/>
      <c r="JSX76" s="13"/>
      <c r="JSY76" s="13"/>
      <c r="JSZ76" s="13"/>
      <c r="JTA76" s="13"/>
      <c r="JTB76" s="13"/>
      <c r="JTC76" s="13"/>
      <c r="JTD76" s="13"/>
      <c r="JTE76" s="13"/>
      <c r="JTF76" s="13"/>
      <c r="JTG76" s="13"/>
      <c r="JTH76" s="13"/>
      <c r="JTI76" s="13"/>
      <c r="JTJ76" s="13"/>
      <c r="JTK76" s="13"/>
      <c r="JTL76" s="13"/>
      <c r="JTM76" s="13"/>
      <c r="JTN76" s="13"/>
      <c r="JTO76" s="13"/>
      <c r="JTP76" s="13"/>
      <c r="JTQ76" s="13"/>
      <c r="JTR76" s="13"/>
      <c r="JTS76" s="13"/>
      <c r="JTT76" s="13"/>
      <c r="JTU76" s="13"/>
      <c r="JTV76" s="13"/>
      <c r="JTW76" s="13"/>
      <c r="JTX76" s="13"/>
      <c r="JTY76" s="13"/>
      <c r="JTZ76" s="13"/>
      <c r="JUA76" s="13"/>
      <c r="JUB76" s="13"/>
      <c r="JUC76" s="13"/>
      <c r="JUD76" s="13"/>
      <c r="JUE76" s="13"/>
      <c r="JUF76" s="13"/>
      <c r="JUG76" s="13"/>
      <c r="JUH76" s="13"/>
      <c r="JUI76" s="13"/>
      <c r="JUJ76" s="13"/>
      <c r="JUK76" s="13"/>
      <c r="JUL76" s="13"/>
      <c r="JUM76" s="13"/>
      <c r="JUN76" s="13"/>
      <c r="JUO76" s="13"/>
      <c r="JUP76" s="13"/>
      <c r="JUQ76" s="13"/>
      <c r="JUR76" s="13"/>
      <c r="JUS76" s="13"/>
      <c r="JUT76" s="13"/>
      <c r="JUU76" s="13"/>
      <c r="JUV76" s="13"/>
      <c r="JUW76" s="13"/>
      <c r="JUX76" s="13"/>
      <c r="JUY76" s="13"/>
      <c r="JUZ76" s="13"/>
      <c r="JVA76" s="13"/>
      <c r="JVB76" s="13"/>
      <c r="JVC76" s="13"/>
      <c r="JVD76" s="13"/>
      <c r="JVE76" s="13"/>
      <c r="JVF76" s="13"/>
      <c r="JVG76" s="13"/>
      <c r="JVH76" s="13"/>
      <c r="JVI76" s="13"/>
      <c r="JVJ76" s="13"/>
      <c r="JVK76" s="13"/>
      <c r="JVL76" s="13"/>
      <c r="JVM76" s="13"/>
      <c r="JVN76" s="13"/>
      <c r="JVO76" s="13"/>
      <c r="JVP76" s="13"/>
      <c r="JVQ76" s="13"/>
      <c r="JVR76" s="13"/>
      <c r="JVS76" s="13"/>
      <c r="JVT76" s="13"/>
      <c r="JVU76" s="13"/>
      <c r="JVV76" s="13"/>
      <c r="JVW76" s="13"/>
      <c r="JVX76" s="13"/>
      <c r="JVY76" s="13"/>
      <c r="JVZ76" s="13"/>
      <c r="JWA76" s="13"/>
      <c r="JWB76" s="13"/>
      <c r="JWC76" s="13"/>
      <c r="JWD76" s="13"/>
      <c r="JWE76" s="13"/>
      <c r="JWF76" s="13"/>
      <c r="JWG76" s="13"/>
      <c r="JWH76" s="13"/>
      <c r="JWI76" s="13"/>
      <c r="JWJ76" s="13"/>
      <c r="JWK76" s="13"/>
      <c r="JWL76" s="13"/>
      <c r="JWM76" s="13"/>
      <c r="JWN76" s="13"/>
      <c r="JWO76" s="13"/>
      <c r="JWP76" s="13"/>
      <c r="JWQ76" s="13"/>
      <c r="JWR76" s="13"/>
      <c r="JWS76" s="13"/>
      <c r="JWT76" s="13"/>
      <c r="JWU76" s="13"/>
      <c r="JWV76" s="13"/>
      <c r="JWW76" s="13"/>
      <c r="JWX76" s="13"/>
      <c r="JWY76" s="13"/>
      <c r="JWZ76" s="13"/>
      <c r="JXA76" s="13"/>
      <c r="JXB76" s="13"/>
      <c r="JXC76" s="13"/>
      <c r="JXD76" s="13"/>
      <c r="JXE76" s="13"/>
      <c r="JXF76" s="13"/>
      <c r="JXG76" s="13"/>
      <c r="JXH76" s="13"/>
      <c r="JXI76" s="13"/>
      <c r="JXJ76" s="13"/>
      <c r="JXK76" s="13"/>
      <c r="JXL76" s="13"/>
      <c r="JXM76" s="13"/>
      <c r="JXN76" s="13"/>
      <c r="JXO76" s="13"/>
      <c r="JXP76" s="13"/>
      <c r="JXQ76" s="13"/>
      <c r="JXR76" s="13"/>
      <c r="JXS76" s="13"/>
      <c r="JXT76" s="13"/>
      <c r="JXU76" s="13"/>
      <c r="JXV76" s="13"/>
      <c r="JXW76" s="13"/>
      <c r="JXX76" s="13"/>
      <c r="JXY76" s="13"/>
      <c r="JXZ76" s="13"/>
      <c r="JYA76" s="13"/>
      <c r="JYB76" s="13"/>
      <c r="JYC76" s="13"/>
      <c r="JYD76" s="13"/>
      <c r="JYE76" s="13"/>
      <c r="JYF76" s="13"/>
      <c r="JYG76" s="13"/>
      <c r="JYH76" s="13"/>
      <c r="JYI76" s="13"/>
      <c r="JYJ76" s="13"/>
      <c r="JYK76" s="13"/>
      <c r="JYL76" s="13"/>
      <c r="JYM76" s="13"/>
      <c r="JYN76" s="13"/>
      <c r="JYO76" s="13"/>
      <c r="JYP76" s="13"/>
      <c r="JYQ76" s="13"/>
      <c r="JYR76" s="13"/>
      <c r="JYS76" s="13"/>
      <c r="JYT76" s="13"/>
      <c r="JYU76" s="13"/>
      <c r="JYV76" s="13"/>
      <c r="JYW76" s="13"/>
      <c r="JYX76" s="13"/>
      <c r="JYY76" s="13"/>
      <c r="JYZ76" s="13"/>
      <c r="JZA76" s="13"/>
      <c r="JZB76" s="13"/>
      <c r="JZC76" s="13"/>
      <c r="JZD76" s="13"/>
      <c r="JZE76" s="13"/>
      <c r="JZF76" s="13"/>
      <c r="JZG76" s="13"/>
      <c r="JZH76" s="13"/>
      <c r="JZI76" s="13"/>
      <c r="JZJ76" s="13"/>
      <c r="JZK76" s="13"/>
      <c r="JZL76" s="13"/>
      <c r="JZM76" s="13"/>
      <c r="JZN76" s="13"/>
      <c r="JZO76" s="13"/>
      <c r="JZP76" s="13"/>
      <c r="JZQ76" s="13"/>
      <c r="JZR76" s="13"/>
      <c r="JZS76" s="13"/>
      <c r="JZT76" s="13"/>
      <c r="JZU76" s="13"/>
      <c r="JZV76" s="13"/>
      <c r="JZW76" s="13"/>
      <c r="JZX76" s="13"/>
      <c r="JZY76" s="13"/>
      <c r="JZZ76" s="13"/>
      <c r="KAA76" s="13"/>
      <c r="KAB76" s="13"/>
      <c r="KAC76" s="13"/>
      <c r="KAD76" s="13"/>
      <c r="KAE76" s="13"/>
      <c r="KAF76" s="13"/>
      <c r="KAG76" s="13"/>
      <c r="KAH76" s="13"/>
      <c r="KAI76" s="13"/>
      <c r="KAJ76" s="13"/>
      <c r="KAK76" s="13"/>
      <c r="KAL76" s="13"/>
      <c r="KAM76" s="13"/>
      <c r="KAN76" s="13"/>
      <c r="KAO76" s="13"/>
      <c r="KAP76" s="13"/>
      <c r="KAQ76" s="13"/>
      <c r="KAR76" s="13"/>
      <c r="KAS76" s="13"/>
      <c r="KAT76" s="13"/>
      <c r="KAU76" s="13"/>
      <c r="KAV76" s="13"/>
      <c r="KAW76" s="13"/>
      <c r="KAX76" s="13"/>
      <c r="KAY76" s="13"/>
      <c r="KAZ76" s="13"/>
      <c r="KBA76" s="13"/>
      <c r="KBB76" s="13"/>
      <c r="KBC76" s="13"/>
      <c r="KBD76" s="13"/>
      <c r="KBE76" s="13"/>
      <c r="KBF76" s="13"/>
      <c r="KBG76" s="13"/>
      <c r="KBH76" s="13"/>
      <c r="KBI76" s="13"/>
      <c r="KBJ76" s="13"/>
      <c r="KBK76" s="13"/>
      <c r="KBL76" s="13"/>
      <c r="KBM76" s="13"/>
      <c r="KBN76" s="13"/>
      <c r="KBO76" s="13"/>
      <c r="KBP76" s="13"/>
      <c r="KBQ76" s="13"/>
      <c r="KBR76" s="13"/>
      <c r="KBS76" s="13"/>
      <c r="KBT76" s="13"/>
      <c r="KBU76" s="13"/>
      <c r="KBV76" s="13"/>
      <c r="KBW76" s="13"/>
      <c r="KBX76" s="13"/>
      <c r="KBY76" s="13"/>
      <c r="KBZ76" s="13"/>
      <c r="KCA76" s="13"/>
      <c r="KCB76" s="13"/>
      <c r="KCC76" s="13"/>
      <c r="KCD76" s="13"/>
      <c r="KCE76" s="13"/>
      <c r="KCF76" s="13"/>
      <c r="KCG76" s="13"/>
      <c r="KCH76" s="13"/>
      <c r="KCI76" s="13"/>
      <c r="KCJ76" s="13"/>
      <c r="KCK76" s="13"/>
      <c r="KCL76" s="13"/>
      <c r="KCM76" s="13"/>
      <c r="KCN76" s="13"/>
      <c r="KCO76" s="13"/>
      <c r="KCP76" s="13"/>
      <c r="KCQ76" s="13"/>
      <c r="KCR76" s="13"/>
      <c r="KCS76" s="13"/>
      <c r="KCT76" s="13"/>
      <c r="KCU76" s="13"/>
      <c r="KCV76" s="13"/>
      <c r="KCW76" s="13"/>
      <c r="KCX76" s="13"/>
      <c r="KCY76" s="13"/>
      <c r="KCZ76" s="13"/>
      <c r="KDA76" s="13"/>
      <c r="KDB76" s="13"/>
      <c r="KDC76" s="13"/>
      <c r="KDD76" s="13"/>
      <c r="KDE76" s="13"/>
      <c r="KDF76" s="13"/>
      <c r="KDG76" s="13"/>
      <c r="KDH76" s="13"/>
      <c r="KDI76" s="13"/>
      <c r="KDJ76" s="13"/>
      <c r="KDK76" s="13"/>
      <c r="KDL76" s="13"/>
      <c r="KDM76" s="13"/>
      <c r="KDN76" s="13"/>
      <c r="KDO76" s="13"/>
      <c r="KDP76" s="13"/>
      <c r="KDQ76" s="13"/>
      <c r="KDR76" s="13"/>
      <c r="KDS76" s="13"/>
      <c r="KDT76" s="13"/>
      <c r="KDU76" s="13"/>
      <c r="KDV76" s="13"/>
      <c r="KDW76" s="13"/>
      <c r="KDX76" s="13"/>
      <c r="KDY76" s="13"/>
      <c r="KDZ76" s="13"/>
      <c r="KEA76" s="13"/>
      <c r="KEB76" s="13"/>
      <c r="KEC76" s="13"/>
      <c r="KED76" s="13"/>
      <c r="KEE76" s="13"/>
      <c r="KEF76" s="13"/>
      <c r="KEG76" s="13"/>
      <c r="KEH76" s="13"/>
      <c r="KEI76" s="13"/>
      <c r="KEJ76" s="13"/>
      <c r="KEK76" s="13"/>
      <c r="KEL76" s="13"/>
      <c r="KEM76" s="13"/>
      <c r="KEN76" s="13"/>
      <c r="KEO76" s="13"/>
      <c r="KEP76" s="13"/>
      <c r="KEQ76" s="13"/>
      <c r="KER76" s="13"/>
      <c r="KES76" s="13"/>
      <c r="KET76" s="13"/>
      <c r="KEU76" s="13"/>
      <c r="KEV76" s="13"/>
      <c r="KEW76" s="13"/>
      <c r="KEX76" s="13"/>
      <c r="KEY76" s="13"/>
      <c r="KEZ76" s="13"/>
      <c r="KFA76" s="13"/>
      <c r="KFB76" s="13"/>
      <c r="KFC76" s="13"/>
      <c r="KFD76" s="13"/>
      <c r="KFE76" s="13"/>
      <c r="KFF76" s="13"/>
      <c r="KFG76" s="13"/>
      <c r="KFH76" s="13"/>
      <c r="KFI76" s="13"/>
      <c r="KFJ76" s="13"/>
      <c r="KFK76" s="13"/>
      <c r="KFL76" s="13"/>
      <c r="KFM76" s="13"/>
      <c r="KFN76" s="13"/>
      <c r="KFO76" s="13"/>
      <c r="KFP76" s="13"/>
      <c r="KFQ76" s="13"/>
      <c r="KFR76" s="13"/>
      <c r="KFS76" s="13"/>
      <c r="KFT76" s="13"/>
      <c r="KFU76" s="13"/>
      <c r="KFV76" s="13"/>
      <c r="KFW76" s="13"/>
      <c r="KFX76" s="13"/>
      <c r="KFY76" s="13"/>
      <c r="KFZ76" s="13"/>
      <c r="KGA76" s="13"/>
      <c r="KGB76" s="13"/>
      <c r="KGC76" s="13"/>
      <c r="KGD76" s="13"/>
      <c r="KGE76" s="13"/>
      <c r="KGF76" s="13"/>
      <c r="KGG76" s="13"/>
      <c r="KGH76" s="13"/>
      <c r="KGI76" s="13"/>
      <c r="KGJ76" s="13"/>
      <c r="KGK76" s="13"/>
      <c r="KGL76" s="13"/>
      <c r="KGM76" s="13"/>
      <c r="KGN76" s="13"/>
      <c r="KGO76" s="13"/>
      <c r="KGP76" s="13"/>
      <c r="KGQ76" s="13"/>
      <c r="KGR76" s="13"/>
      <c r="KGS76" s="13"/>
      <c r="KGT76" s="13"/>
      <c r="KGU76" s="13"/>
      <c r="KGV76" s="13"/>
      <c r="KGW76" s="13"/>
      <c r="KGX76" s="13"/>
      <c r="KGY76" s="13"/>
      <c r="KGZ76" s="13"/>
      <c r="KHA76" s="13"/>
      <c r="KHB76" s="13"/>
      <c r="KHC76" s="13"/>
      <c r="KHD76" s="13"/>
      <c r="KHE76" s="13"/>
      <c r="KHF76" s="13"/>
      <c r="KHG76" s="13"/>
      <c r="KHH76" s="13"/>
      <c r="KHI76" s="13"/>
      <c r="KHJ76" s="13"/>
      <c r="KHK76" s="13"/>
      <c r="KHL76" s="13"/>
      <c r="KHM76" s="13"/>
      <c r="KHN76" s="13"/>
      <c r="KHO76" s="13"/>
      <c r="KHP76" s="13"/>
      <c r="KHQ76" s="13"/>
      <c r="KHR76" s="13"/>
      <c r="KHS76" s="13"/>
      <c r="KHT76" s="13"/>
      <c r="KHU76" s="13"/>
      <c r="KHV76" s="13"/>
      <c r="KHW76" s="13"/>
      <c r="KHX76" s="13"/>
      <c r="KHY76" s="13"/>
      <c r="KHZ76" s="13"/>
      <c r="KIA76" s="13"/>
      <c r="KIB76" s="13"/>
      <c r="KIC76" s="13"/>
      <c r="KID76" s="13"/>
      <c r="KIE76" s="13"/>
      <c r="KIF76" s="13"/>
      <c r="KIG76" s="13"/>
      <c r="KIH76" s="13"/>
      <c r="KII76" s="13"/>
      <c r="KIJ76" s="13"/>
      <c r="KIK76" s="13"/>
      <c r="KIL76" s="13"/>
      <c r="KIM76" s="13"/>
      <c r="KIN76" s="13"/>
      <c r="KIO76" s="13"/>
      <c r="KIP76" s="13"/>
      <c r="KIQ76" s="13"/>
      <c r="KIR76" s="13"/>
      <c r="KIS76" s="13"/>
      <c r="KIT76" s="13"/>
      <c r="KIU76" s="13"/>
      <c r="KIV76" s="13"/>
      <c r="KIW76" s="13"/>
      <c r="KIX76" s="13"/>
      <c r="KIY76" s="13"/>
      <c r="KIZ76" s="13"/>
      <c r="KJA76" s="13"/>
      <c r="KJB76" s="13"/>
      <c r="KJC76" s="13"/>
      <c r="KJD76" s="13"/>
      <c r="KJE76" s="13"/>
      <c r="KJF76" s="13"/>
      <c r="KJG76" s="13"/>
      <c r="KJH76" s="13"/>
      <c r="KJI76" s="13"/>
      <c r="KJJ76" s="13"/>
      <c r="KJK76" s="13"/>
      <c r="KJL76" s="13"/>
      <c r="KJM76" s="13"/>
      <c r="KJN76" s="13"/>
      <c r="KJO76" s="13"/>
      <c r="KJP76" s="13"/>
      <c r="KJQ76" s="13"/>
      <c r="KJR76" s="13"/>
      <c r="KJS76" s="13"/>
      <c r="KJT76" s="13"/>
      <c r="KJU76" s="13"/>
      <c r="KJV76" s="13"/>
      <c r="KJW76" s="13"/>
      <c r="KJX76" s="13"/>
      <c r="KJY76" s="13"/>
      <c r="KJZ76" s="13"/>
      <c r="KKA76" s="13"/>
      <c r="KKB76" s="13"/>
      <c r="KKC76" s="13"/>
      <c r="KKD76" s="13"/>
      <c r="KKE76" s="13"/>
      <c r="KKF76" s="13"/>
      <c r="KKG76" s="13"/>
      <c r="KKH76" s="13"/>
      <c r="KKI76" s="13"/>
      <c r="KKJ76" s="13"/>
      <c r="KKK76" s="13"/>
      <c r="KKL76" s="13"/>
      <c r="KKM76" s="13"/>
      <c r="KKN76" s="13"/>
      <c r="KKO76" s="13"/>
      <c r="KKP76" s="13"/>
      <c r="KKQ76" s="13"/>
      <c r="KKR76" s="13"/>
      <c r="KKS76" s="13"/>
      <c r="KKT76" s="13"/>
      <c r="KKU76" s="13"/>
      <c r="KKV76" s="13"/>
      <c r="KKW76" s="13"/>
      <c r="KKX76" s="13"/>
      <c r="KKY76" s="13"/>
      <c r="KKZ76" s="13"/>
      <c r="KLA76" s="13"/>
      <c r="KLB76" s="13"/>
      <c r="KLC76" s="13"/>
      <c r="KLD76" s="13"/>
      <c r="KLE76" s="13"/>
      <c r="KLF76" s="13"/>
      <c r="KLG76" s="13"/>
      <c r="KLH76" s="13"/>
      <c r="KLI76" s="13"/>
      <c r="KLJ76" s="13"/>
      <c r="KLK76" s="13"/>
      <c r="KLL76" s="13"/>
      <c r="KLM76" s="13"/>
      <c r="KLN76" s="13"/>
      <c r="KLO76" s="13"/>
      <c r="KLP76" s="13"/>
      <c r="KLQ76" s="13"/>
      <c r="KLR76" s="13"/>
      <c r="KLS76" s="13"/>
      <c r="KLT76" s="13"/>
      <c r="KLU76" s="13"/>
      <c r="KLV76" s="13"/>
      <c r="KLW76" s="13"/>
      <c r="KLX76" s="13"/>
      <c r="KLY76" s="13"/>
      <c r="KLZ76" s="13"/>
      <c r="KMA76" s="13"/>
      <c r="KMB76" s="13"/>
      <c r="KMC76" s="13"/>
      <c r="KMD76" s="13"/>
      <c r="KME76" s="13"/>
      <c r="KMF76" s="13"/>
      <c r="KMG76" s="13"/>
      <c r="KMH76" s="13"/>
      <c r="KMI76" s="13"/>
      <c r="KMJ76" s="13"/>
      <c r="KMK76" s="13"/>
      <c r="KML76" s="13"/>
      <c r="KMM76" s="13"/>
      <c r="KMN76" s="13"/>
      <c r="KMO76" s="13"/>
      <c r="KMP76" s="13"/>
      <c r="KMQ76" s="13"/>
      <c r="KMR76" s="13"/>
      <c r="KMS76" s="13"/>
      <c r="KMT76" s="13"/>
      <c r="KMU76" s="13"/>
      <c r="KMV76" s="13"/>
      <c r="KMW76" s="13"/>
      <c r="KMX76" s="13"/>
      <c r="KMY76" s="13"/>
      <c r="KMZ76" s="13"/>
      <c r="KNA76" s="13"/>
      <c r="KNB76" s="13"/>
      <c r="KNC76" s="13"/>
      <c r="KND76" s="13"/>
      <c r="KNE76" s="13"/>
      <c r="KNF76" s="13"/>
      <c r="KNG76" s="13"/>
      <c r="KNH76" s="13"/>
      <c r="KNI76" s="13"/>
      <c r="KNJ76" s="13"/>
      <c r="KNK76" s="13"/>
      <c r="KNL76" s="13"/>
      <c r="KNM76" s="13"/>
      <c r="KNN76" s="13"/>
      <c r="KNO76" s="13"/>
      <c r="KNP76" s="13"/>
      <c r="KNQ76" s="13"/>
      <c r="KNR76" s="13"/>
      <c r="KNS76" s="13"/>
      <c r="KNT76" s="13"/>
      <c r="KNU76" s="13"/>
      <c r="KNV76" s="13"/>
      <c r="KNW76" s="13"/>
      <c r="KNX76" s="13"/>
      <c r="KNY76" s="13"/>
      <c r="KNZ76" s="13"/>
      <c r="KOA76" s="13"/>
      <c r="KOB76" s="13"/>
      <c r="KOC76" s="13"/>
      <c r="KOD76" s="13"/>
      <c r="KOE76" s="13"/>
      <c r="KOF76" s="13"/>
      <c r="KOG76" s="13"/>
      <c r="KOH76" s="13"/>
      <c r="KOI76" s="13"/>
      <c r="KOJ76" s="13"/>
      <c r="KOK76" s="13"/>
      <c r="KOL76" s="13"/>
      <c r="KOM76" s="13"/>
      <c r="KON76" s="13"/>
      <c r="KOO76" s="13"/>
      <c r="KOP76" s="13"/>
      <c r="KOQ76" s="13"/>
      <c r="KOR76" s="13"/>
      <c r="KOS76" s="13"/>
      <c r="KOT76" s="13"/>
      <c r="KOU76" s="13"/>
      <c r="KOV76" s="13"/>
      <c r="KOW76" s="13"/>
      <c r="KOX76" s="13"/>
      <c r="KOY76" s="13"/>
      <c r="KOZ76" s="13"/>
      <c r="KPA76" s="13"/>
      <c r="KPB76" s="13"/>
      <c r="KPC76" s="13"/>
      <c r="KPD76" s="13"/>
      <c r="KPE76" s="13"/>
      <c r="KPF76" s="13"/>
      <c r="KPG76" s="13"/>
      <c r="KPH76" s="13"/>
      <c r="KPI76" s="13"/>
      <c r="KPJ76" s="13"/>
      <c r="KPK76" s="13"/>
      <c r="KPL76" s="13"/>
      <c r="KPM76" s="13"/>
      <c r="KPN76" s="13"/>
      <c r="KPO76" s="13"/>
      <c r="KPP76" s="13"/>
      <c r="KPQ76" s="13"/>
      <c r="KPR76" s="13"/>
      <c r="KPS76" s="13"/>
      <c r="KPT76" s="13"/>
      <c r="KPU76" s="13"/>
      <c r="KPV76" s="13"/>
      <c r="KPW76" s="13"/>
      <c r="KPX76" s="13"/>
      <c r="KPY76" s="13"/>
      <c r="KPZ76" s="13"/>
      <c r="KQA76" s="13"/>
      <c r="KQB76" s="13"/>
      <c r="KQC76" s="13"/>
      <c r="KQD76" s="13"/>
      <c r="KQE76" s="13"/>
      <c r="KQF76" s="13"/>
      <c r="KQG76" s="13"/>
      <c r="KQH76" s="13"/>
      <c r="KQI76" s="13"/>
      <c r="KQJ76" s="13"/>
      <c r="KQK76" s="13"/>
      <c r="KQL76" s="13"/>
      <c r="KQM76" s="13"/>
      <c r="KQN76" s="13"/>
      <c r="KQO76" s="13"/>
      <c r="KQP76" s="13"/>
      <c r="KQQ76" s="13"/>
      <c r="KQR76" s="13"/>
      <c r="KQS76" s="13"/>
      <c r="KQT76" s="13"/>
      <c r="KQU76" s="13"/>
      <c r="KQV76" s="13"/>
      <c r="KQW76" s="13"/>
      <c r="KQX76" s="13"/>
      <c r="KQY76" s="13"/>
      <c r="KQZ76" s="13"/>
      <c r="KRA76" s="13"/>
      <c r="KRB76" s="13"/>
      <c r="KRC76" s="13"/>
      <c r="KRD76" s="13"/>
      <c r="KRE76" s="13"/>
      <c r="KRF76" s="13"/>
      <c r="KRG76" s="13"/>
      <c r="KRH76" s="13"/>
      <c r="KRI76" s="13"/>
      <c r="KRJ76" s="13"/>
      <c r="KRK76" s="13"/>
      <c r="KRL76" s="13"/>
      <c r="KRM76" s="13"/>
      <c r="KRN76" s="13"/>
      <c r="KRO76" s="13"/>
      <c r="KRP76" s="13"/>
      <c r="KRQ76" s="13"/>
      <c r="KRR76" s="13"/>
      <c r="KRS76" s="13"/>
      <c r="KRT76" s="13"/>
      <c r="KRU76" s="13"/>
      <c r="KRV76" s="13"/>
      <c r="KRW76" s="13"/>
      <c r="KRX76" s="13"/>
      <c r="KRY76" s="13"/>
      <c r="KRZ76" s="13"/>
      <c r="KSA76" s="13"/>
      <c r="KSB76" s="13"/>
      <c r="KSC76" s="13"/>
      <c r="KSD76" s="13"/>
      <c r="KSE76" s="13"/>
      <c r="KSF76" s="13"/>
      <c r="KSG76" s="13"/>
      <c r="KSH76" s="13"/>
      <c r="KSI76" s="13"/>
      <c r="KSJ76" s="13"/>
      <c r="KSK76" s="13"/>
      <c r="KSL76" s="13"/>
      <c r="KSM76" s="13"/>
      <c r="KSN76" s="13"/>
      <c r="KSO76" s="13"/>
      <c r="KSP76" s="13"/>
      <c r="KSQ76" s="13"/>
      <c r="KSR76" s="13"/>
      <c r="KSS76" s="13"/>
      <c r="KST76" s="13"/>
      <c r="KSU76" s="13"/>
      <c r="KSV76" s="13"/>
      <c r="KSW76" s="13"/>
      <c r="KSX76" s="13"/>
      <c r="KSY76" s="13"/>
      <c r="KSZ76" s="13"/>
      <c r="KTA76" s="13"/>
      <c r="KTB76" s="13"/>
      <c r="KTC76" s="13"/>
      <c r="KTD76" s="13"/>
      <c r="KTE76" s="13"/>
      <c r="KTF76" s="13"/>
      <c r="KTG76" s="13"/>
      <c r="KTH76" s="13"/>
      <c r="KTI76" s="13"/>
      <c r="KTJ76" s="13"/>
      <c r="KTK76" s="13"/>
      <c r="KTL76" s="13"/>
      <c r="KTM76" s="13"/>
      <c r="KTN76" s="13"/>
      <c r="KTO76" s="13"/>
      <c r="KTP76" s="13"/>
      <c r="KTQ76" s="13"/>
      <c r="KTR76" s="13"/>
      <c r="KTS76" s="13"/>
      <c r="KTT76" s="13"/>
      <c r="KTU76" s="13"/>
      <c r="KTV76" s="13"/>
      <c r="KTW76" s="13"/>
      <c r="KTX76" s="13"/>
      <c r="KTY76" s="13"/>
      <c r="KTZ76" s="13"/>
      <c r="KUA76" s="13"/>
      <c r="KUB76" s="13"/>
      <c r="KUC76" s="13"/>
      <c r="KUD76" s="13"/>
      <c r="KUE76" s="13"/>
      <c r="KUF76" s="13"/>
      <c r="KUG76" s="13"/>
      <c r="KUH76" s="13"/>
      <c r="KUI76" s="13"/>
      <c r="KUJ76" s="13"/>
      <c r="KUK76" s="13"/>
      <c r="KUL76" s="13"/>
      <c r="KUM76" s="13"/>
      <c r="KUN76" s="13"/>
      <c r="KUO76" s="13"/>
      <c r="KUP76" s="13"/>
      <c r="KUQ76" s="13"/>
      <c r="KUR76" s="13"/>
      <c r="KUS76" s="13"/>
      <c r="KUT76" s="13"/>
      <c r="KUU76" s="13"/>
      <c r="KUV76" s="13"/>
      <c r="KUW76" s="13"/>
      <c r="KUX76" s="13"/>
      <c r="KUY76" s="13"/>
      <c r="KUZ76" s="13"/>
      <c r="KVA76" s="13"/>
      <c r="KVB76" s="13"/>
      <c r="KVC76" s="13"/>
      <c r="KVD76" s="13"/>
      <c r="KVE76" s="13"/>
      <c r="KVF76" s="13"/>
      <c r="KVG76" s="13"/>
      <c r="KVH76" s="13"/>
      <c r="KVI76" s="13"/>
      <c r="KVJ76" s="13"/>
      <c r="KVK76" s="13"/>
      <c r="KVL76" s="13"/>
      <c r="KVM76" s="13"/>
      <c r="KVN76" s="13"/>
      <c r="KVO76" s="13"/>
      <c r="KVP76" s="13"/>
      <c r="KVQ76" s="13"/>
      <c r="KVR76" s="13"/>
      <c r="KVS76" s="13"/>
      <c r="KVT76" s="13"/>
      <c r="KVU76" s="13"/>
      <c r="KVV76" s="13"/>
      <c r="KVW76" s="13"/>
      <c r="KVX76" s="13"/>
      <c r="KVY76" s="13"/>
      <c r="KVZ76" s="13"/>
      <c r="KWA76" s="13"/>
      <c r="KWB76" s="13"/>
      <c r="KWC76" s="13"/>
      <c r="KWD76" s="13"/>
      <c r="KWE76" s="13"/>
      <c r="KWF76" s="13"/>
      <c r="KWG76" s="13"/>
      <c r="KWH76" s="13"/>
      <c r="KWI76" s="13"/>
      <c r="KWJ76" s="13"/>
      <c r="KWK76" s="13"/>
      <c r="KWL76" s="13"/>
      <c r="KWM76" s="13"/>
      <c r="KWN76" s="13"/>
      <c r="KWO76" s="13"/>
      <c r="KWP76" s="13"/>
      <c r="KWQ76" s="13"/>
      <c r="KWR76" s="13"/>
      <c r="KWS76" s="13"/>
      <c r="KWT76" s="13"/>
      <c r="KWU76" s="13"/>
      <c r="KWV76" s="13"/>
      <c r="KWW76" s="13"/>
      <c r="KWX76" s="13"/>
      <c r="KWY76" s="13"/>
      <c r="KWZ76" s="13"/>
      <c r="KXA76" s="13"/>
      <c r="KXB76" s="13"/>
      <c r="KXC76" s="13"/>
      <c r="KXD76" s="13"/>
      <c r="KXE76" s="13"/>
      <c r="KXF76" s="13"/>
      <c r="KXG76" s="13"/>
      <c r="KXH76" s="13"/>
      <c r="KXI76" s="13"/>
      <c r="KXJ76" s="13"/>
      <c r="KXK76" s="13"/>
      <c r="KXL76" s="13"/>
      <c r="KXM76" s="13"/>
      <c r="KXN76" s="13"/>
      <c r="KXO76" s="13"/>
      <c r="KXP76" s="13"/>
      <c r="KXQ76" s="13"/>
      <c r="KXR76" s="13"/>
      <c r="KXS76" s="13"/>
      <c r="KXT76" s="13"/>
      <c r="KXU76" s="13"/>
      <c r="KXV76" s="13"/>
      <c r="KXW76" s="13"/>
      <c r="KXX76" s="13"/>
      <c r="KXY76" s="13"/>
      <c r="KXZ76" s="13"/>
      <c r="KYA76" s="13"/>
      <c r="KYB76" s="13"/>
      <c r="KYC76" s="13"/>
      <c r="KYD76" s="13"/>
      <c r="KYE76" s="13"/>
      <c r="KYF76" s="13"/>
      <c r="KYG76" s="13"/>
      <c r="KYH76" s="13"/>
      <c r="KYI76" s="13"/>
      <c r="KYJ76" s="13"/>
      <c r="KYK76" s="13"/>
      <c r="KYL76" s="13"/>
      <c r="KYM76" s="13"/>
      <c r="KYN76" s="13"/>
      <c r="KYO76" s="13"/>
      <c r="KYP76" s="13"/>
      <c r="KYQ76" s="13"/>
      <c r="KYR76" s="13"/>
      <c r="KYS76" s="13"/>
      <c r="KYT76" s="13"/>
      <c r="KYU76" s="13"/>
      <c r="KYV76" s="13"/>
      <c r="KYW76" s="13"/>
      <c r="KYX76" s="13"/>
      <c r="KYY76" s="13"/>
      <c r="KYZ76" s="13"/>
      <c r="KZA76" s="13"/>
      <c r="KZB76" s="13"/>
      <c r="KZC76" s="13"/>
      <c r="KZD76" s="13"/>
      <c r="KZE76" s="13"/>
      <c r="KZF76" s="13"/>
      <c r="KZG76" s="13"/>
      <c r="KZH76" s="13"/>
      <c r="KZI76" s="13"/>
      <c r="KZJ76" s="13"/>
      <c r="KZK76" s="13"/>
      <c r="KZL76" s="13"/>
      <c r="KZM76" s="13"/>
      <c r="KZN76" s="13"/>
      <c r="KZO76" s="13"/>
      <c r="KZP76" s="13"/>
      <c r="KZQ76" s="13"/>
      <c r="KZR76" s="13"/>
      <c r="KZS76" s="13"/>
      <c r="KZT76" s="13"/>
      <c r="KZU76" s="13"/>
      <c r="KZV76" s="13"/>
      <c r="KZW76" s="13"/>
      <c r="KZX76" s="13"/>
      <c r="KZY76" s="13"/>
      <c r="KZZ76" s="13"/>
      <c r="LAA76" s="13"/>
      <c r="LAB76" s="13"/>
      <c r="LAC76" s="13"/>
      <c r="LAD76" s="13"/>
      <c r="LAE76" s="13"/>
      <c r="LAF76" s="13"/>
      <c r="LAG76" s="13"/>
      <c r="LAH76" s="13"/>
      <c r="LAI76" s="13"/>
      <c r="LAJ76" s="13"/>
      <c r="LAK76" s="13"/>
      <c r="LAL76" s="13"/>
      <c r="LAM76" s="13"/>
      <c r="LAN76" s="13"/>
      <c r="LAO76" s="13"/>
      <c r="LAP76" s="13"/>
      <c r="LAQ76" s="13"/>
      <c r="LAR76" s="13"/>
      <c r="LAS76" s="13"/>
      <c r="LAT76" s="13"/>
      <c r="LAU76" s="13"/>
      <c r="LAV76" s="13"/>
      <c r="LAW76" s="13"/>
      <c r="LAX76" s="13"/>
      <c r="LAY76" s="13"/>
      <c r="LAZ76" s="13"/>
      <c r="LBA76" s="13"/>
      <c r="LBB76" s="13"/>
      <c r="LBC76" s="13"/>
      <c r="LBD76" s="13"/>
      <c r="LBE76" s="13"/>
      <c r="LBF76" s="13"/>
      <c r="LBG76" s="13"/>
      <c r="LBH76" s="13"/>
      <c r="LBI76" s="13"/>
      <c r="LBJ76" s="13"/>
      <c r="LBK76" s="13"/>
      <c r="LBL76" s="13"/>
      <c r="LBM76" s="13"/>
      <c r="LBN76" s="13"/>
      <c r="LBO76" s="13"/>
      <c r="LBP76" s="13"/>
      <c r="LBQ76" s="13"/>
      <c r="LBR76" s="13"/>
      <c r="LBS76" s="13"/>
      <c r="LBT76" s="13"/>
      <c r="LBU76" s="13"/>
      <c r="LBV76" s="13"/>
      <c r="LBW76" s="13"/>
      <c r="LBX76" s="13"/>
      <c r="LBY76" s="13"/>
      <c r="LBZ76" s="13"/>
      <c r="LCA76" s="13"/>
      <c r="LCB76" s="13"/>
      <c r="LCC76" s="13"/>
      <c r="LCD76" s="13"/>
      <c r="LCE76" s="13"/>
      <c r="LCF76" s="13"/>
      <c r="LCG76" s="13"/>
      <c r="LCH76" s="13"/>
      <c r="LCI76" s="13"/>
      <c r="LCJ76" s="13"/>
      <c r="LCK76" s="13"/>
      <c r="LCL76" s="13"/>
      <c r="LCM76" s="13"/>
      <c r="LCN76" s="13"/>
      <c r="LCO76" s="13"/>
      <c r="LCP76" s="13"/>
      <c r="LCQ76" s="13"/>
      <c r="LCR76" s="13"/>
      <c r="LCS76" s="13"/>
      <c r="LCT76" s="13"/>
      <c r="LCU76" s="13"/>
      <c r="LCV76" s="13"/>
      <c r="LCW76" s="13"/>
      <c r="LCX76" s="13"/>
      <c r="LCY76" s="13"/>
      <c r="LCZ76" s="13"/>
      <c r="LDA76" s="13"/>
      <c r="LDB76" s="13"/>
      <c r="LDC76" s="13"/>
      <c r="LDD76" s="13"/>
      <c r="LDE76" s="13"/>
      <c r="LDF76" s="13"/>
      <c r="LDG76" s="13"/>
      <c r="LDH76" s="13"/>
      <c r="LDI76" s="13"/>
      <c r="LDJ76" s="13"/>
      <c r="LDK76" s="13"/>
      <c r="LDL76" s="13"/>
      <c r="LDM76" s="13"/>
      <c r="LDN76" s="13"/>
      <c r="LDO76" s="13"/>
      <c r="LDP76" s="13"/>
      <c r="LDQ76" s="13"/>
      <c r="LDR76" s="13"/>
      <c r="LDS76" s="13"/>
      <c r="LDT76" s="13"/>
      <c r="LDU76" s="13"/>
      <c r="LDV76" s="13"/>
      <c r="LDW76" s="13"/>
      <c r="LDX76" s="13"/>
      <c r="LDY76" s="13"/>
      <c r="LDZ76" s="13"/>
      <c r="LEA76" s="13"/>
      <c r="LEB76" s="13"/>
      <c r="LEC76" s="13"/>
      <c r="LED76" s="13"/>
      <c r="LEE76" s="13"/>
      <c r="LEF76" s="13"/>
      <c r="LEG76" s="13"/>
      <c r="LEH76" s="13"/>
      <c r="LEI76" s="13"/>
      <c r="LEJ76" s="13"/>
      <c r="LEK76" s="13"/>
      <c r="LEL76" s="13"/>
      <c r="LEM76" s="13"/>
      <c r="LEN76" s="13"/>
      <c r="LEO76" s="13"/>
      <c r="LEP76" s="13"/>
      <c r="LEQ76" s="13"/>
      <c r="LER76" s="13"/>
      <c r="LES76" s="13"/>
      <c r="LET76" s="13"/>
      <c r="LEU76" s="13"/>
      <c r="LEV76" s="13"/>
      <c r="LEW76" s="13"/>
      <c r="LEX76" s="13"/>
      <c r="LEY76" s="13"/>
      <c r="LEZ76" s="13"/>
      <c r="LFA76" s="13"/>
      <c r="LFB76" s="13"/>
      <c r="LFC76" s="13"/>
      <c r="LFD76" s="13"/>
      <c r="LFE76" s="13"/>
      <c r="LFF76" s="13"/>
      <c r="LFG76" s="13"/>
      <c r="LFH76" s="13"/>
      <c r="LFI76" s="13"/>
      <c r="LFJ76" s="13"/>
      <c r="LFK76" s="13"/>
      <c r="LFL76" s="13"/>
      <c r="LFM76" s="13"/>
      <c r="LFN76" s="13"/>
      <c r="LFO76" s="13"/>
      <c r="LFP76" s="13"/>
      <c r="LFQ76" s="13"/>
      <c r="LFR76" s="13"/>
      <c r="LFS76" s="13"/>
      <c r="LFT76" s="13"/>
      <c r="LFU76" s="13"/>
      <c r="LFV76" s="13"/>
      <c r="LFW76" s="13"/>
      <c r="LFX76" s="13"/>
      <c r="LFY76" s="13"/>
      <c r="LFZ76" s="13"/>
      <c r="LGA76" s="13"/>
      <c r="LGB76" s="13"/>
      <c r="LGC76" s="13"/>
      <c r="LGD76" s="13"/>
      <c r="LGE76" s="13"/>
      <c r="LGF76" s="13"/>
      <c r="LGG76" s="13"/>
      <c r="LGH76" s="13"/>
      <c r="LGI76" s="13"/>
      <c r="LGJ76" s="13"/>
      <c r="LGK76" s="13"/>
      <c r="LGL76" s="13"/>
      <c r="LGM76" s="13"/>
      <c r="LGN76" s="13"/>
      <c r="LGO76" s="13"/>
      <c r="LGP76" s="13"/>
      <c r="LGQ76" s="13"/>
      <c r="LGR76" s="13"/>
      <c r="LGS76" s="13"/>
      <c r="LGT76" s="13"/>
      <c r="LGU76" s="13"/>
      <c r="LGV76" s="13"/>
      <c r="LGW76" s="13"/>
      <c r="LGX76" s="13"/>
      <c r="LGY76" s="13"/>
      <c r="LGZ76" s="13"/>
      <c r="LHA76" s="13"/>
      <c r="LHB76" s="13"/>
      <c r="LHC76" s="13"/>
      <c r="LHD76" s="13"/>
      <c r="LHE76" s="13"/>
      <c r="LHF76" s="13"/>
      <c r="LHG76" s="13"/>
      <c r="LHH76" s="13"/>
      <c r="LHI76" s="13"/>
      <c r="LHJ76" s="13"/>
      <c r="LHK76" s="13"/>
      <c r="LHL76" s="13"/>
      <c r="LHM76" s="13"/>
      <c r="LHN76" s="13"/>
      <c r="LHO76" s="13"/>
      <c r="LHP76" s="13"/>
      <c r="LHQ76" s="13"/>
      <c r="LHR76" s="13"/>
      <c r="LHS76" s="13"/>
      <c r="LHT76" s="13"/>
      <c r="LHU76" s="13"/>
      <c r="LHV76" s="13"/>
      <c r="LHW76" s="13"/>
      <c r="LHX76" s="13"/>
      <c r="LHY76" s="13"/>
      <c r="LHZ76" s="13"/>
      <c r="LIA76" s="13"/>
      <c r="LIB76" s="13"/>
      <c r="LIC76" s="13"/>
      <c r="LID76" s="13"/>
      <c r="LIE76" s="13"/>
      <c r="LIF76" s="13"/>
      <c r="LIG76" s="13"/>
      <c r="LIH76" s="13"/>
      <c r="LII76" s="13"/>
      <c r="LIJ76" s="13"/>
      <c r="LIK76" s="13"/>
      <c r="LIL76" s="13"/>
      <c r="LIM76" s="13"/>
      <c r="LIN76" s="13"/>
      <c r="LIO76" s="13"/>
      <c r="LIP76" s="13"/>
      <c r="LIQ76" s="13"/>
      <c r="LIR76" s="13"/>
      <c r="LIS76" s="13"/>
      <c r="LIT76" s="13"/>
      <c r="LIU76" s="13"/>
      <c r="LIV76" s="13"/>
      <c r="LIW76" s="13"/>
      <c r="LIX76" s="13"/>
      <c r="LIY76" s="13"/>
      <c r="LIZ76" s="13"/>
      <c r="LJA76" s="13"/>
      <c r="LJB76" s="13"/>
      <c r="LJC76" s="13"/>
      <c r="LJD76" s="13"/>
      <c r="LJE76" s="13"/>
      <c r="LJF76" s="13"/>
      <c r="LJG76" s="13"/>
      <c r="LJH76" s="13"/>
      <c r="LJI76" s="13"/>
      <c r="LJJ76" s="13"/>
      <c r="LJK76" s="13"/>
      <c r="LJL76" s="13"/>
      <c r="LJM76" s="13"/>
      <c r="LJN76" s="13"/>
      <c r="LJO76" s="13"/>
      <c r="LJP76" s="13"/>
      <c r="LJQ76" s="13"/>
      <c r="LJR76" s="13"/>
      <c r="LJS76" s="13"/>
      <c r="LJT76" s="13"/>
      <c r="LJU76" s="13"/>
      <c r="LJV76" s="13"/>
      <c r="LJW76" s="13"/>
      <c r="LJX76" s="13"/>
      <c r="LJY76" s="13"/>
      <c r="LJZ76" s="13"/>
      <c r="LKA76" s="13"/>
      <c r="LKB76" s="13"/>
      <c r="LKC76" s="13"/>
      <c r="LKD76" s="13"/>
      <c r="LKE76" s="13"/>
      <c r="LKF76" s="13"/>
      <c r="LKG76" s="13"/>
      <c r="LKH76" s="13"/>
      <c r="LKI76" s="13"/>
      <c r="LKJ76" s="13"/>
      <c r="LKK76" s="13"/>
      <c r="LKL76" s="13"/>
      <c r="LKM76" s="13"/>
      <c r="LKN76" s="13"/>
      <c r="LKO76" s="13"/>
      <c r="LKP76" s="13"/>
      <c r="LKQ76" s="13"/>
      <c r="LKR76" s="13"/>
      <c r="LKS76" s="13"/>
      <c r="LKT76" s="13"/>
      <c r="LKU76" s="13"/>
      <c r="LKV76" s="13"/>
      <c r="LKW76" s="13"/>
      <c r="LKX76" s="13"/>
      <c r="LKY76" s="13"/>
      <c r="LKZ76" s="13"/>
      <c r="LLA76" s="13"/>
      <c r="LLB76" s="13"/>
      <c r="LLC76" s="13"/>
      <c r="LLD76" s="13"/>
      <c r="LLE76" s="13"/>
      <c r="LLF76" s="13"/>
      <c r="LLG76" s="13"/>
      <c r="LLH76" s="13"/>
      <c r="LLI76" s="13"/>
      <c r="LLJ76" s="13"/>
      <c r="LLK76" s="13"/>
      <c r="LLL76" s="13"/>
      <c r="LLM76" s="13"/>
      <c r="LLN76" s="13"/>
      <c r="LLO76" s="13"/>
      <c r="LLP76" s="13"/>
      <c r="LLQ76" s="13"/>
      <c r="LLR76" s="13"/>
      <c r="LLS76" s="13"/>
      <c r="LLT76" s="13"/>
      <c r="LLU76" s="13"/>
      <c r="LLV76" s="13"/>
      <c r="LLW76" s="13"/>
      <c r="LLX76" s="13"/>
      <c r="LLY76" s="13"/>
      <c r="LLZ76" s="13"/>
      <c r="LMA76" s="13"/>
      <c r="LMB76" s="13"/>
      <c r="LMC76" s="13"/>
      <c r="LMD76" s="13"/>
      <c r="LME76" s="13"/>
      <c r="LMF76" s="13"/>
      <c r="LMG76" s="13"/>
      <c r="LMH76" s="13"/>
      <c r="LMI76" s="13"/>
      <c r="LMJ76" s="13"/>
      <c r="LMK76" s="13"/>
      <c r="LML76" s="13"/>
      <c r="LMM76" s="13"/>
      <c r="LMN76" s="13"/>
      <c r="LMO76" s="13"/>
      <c r="LMP76" s="13"/>
      <c r="LMQ76" s="13"/>
      <c r="LMR76" s="13"/>
      <c r="LMS76" s="13"/>
      <c r="LMT76" s="13"/>
      <c r="LMU76" s="13"/>
      <c r="LMV76" s="13"/>
      <c r="LMW76" s="13"/>
      <c r="LMX76" s="13"/>
      <c r="LMY76" s="13"/>
      <c r="LMZ76" s="13"/>
      <c r="LNA76" s="13"/>
      <c r="LNB76" s="13"/>
      <c r="LNC76" s="13"/>
      <c r="LND76" s="13"/>
      <c r="LNE76" s="13"/>
      <c r="LNF76" s="13"/>
      <c r="LNG76" s="13"/>
      <c r="LNH76" s="13"/>
      <c r="LNI76" s="13"/>
      <c r="LNJ76" s="13"/>
      <c r="LNK76" s="13"/>
      <c r="LNL76" s="13"/>
      <c r="LNM76" s="13"/>
      <c r="LNN76" s="13"/>
      <c r="LNO76" s="13"/>
      <c r="LNP76" s="13"/>
      <c r="LNQ76" s="13"/>
      <c r="LNR76" s="13"/>
      <c r="LNS76" s="13"/>
      <c r="LNT76" s="13"/>
      <c r="LNU76" s="13"/>
      <c r="LNV76" s="13"/>
      <c r="LNW76" s="13"/>
      <c r="LNX76" s="13"/>
      <c r="LNY76" s="13"/>
      <c r="LNZ76" s="13"/>
      <c r="LOA76" s="13"/>
      <c r="LOB76" s="13"/>
      <c r="LOC76" s="13"/>
      <c r="LOD76" s="13"/>
      <c r="LOE76" s="13"/>
      <c r="LOF76" s="13"/>
      <c r="LOG76" s="13"/>
      <c r="LOH76" s="13"/>
      <c r="LOI76" s="13"/>
      <c r="LOJ76" s="13"/>
      <c r="LOK76" s="13"/>
      <c r="LOL76" s="13"/>
      <c r="LOM76" s="13"/>
      <c r="LON76" s="13"/>
      <c r="LOO76" s="13"/>
      <c r="LOP76" s="13"/>
      <c r="LOQ76" s="13"/>
      <c r="LOR76" s="13"/>
      <c r="LOS76" s="13"/>
      <c r="LOT76" s="13"/>
      <c r="LOU76" s="13"/>
      <c r="LOV76" s="13"/>
      <c r="LOW76" s="13"/>
      <c r="LOX76" s="13"/>
      <c r="LOY76" s="13"/>
      <c r="LOZ76" s="13"/>
      <c r="LPA76" s="13"/>
      <c r="LPB76" s="13"/>
      <c r="LPC76" s="13"/>
      <c r="LPD76" s="13"/>
      <c r="LPE76" s="13"/>
      <c r="LPF76" s="13"/>
      <c r="LPG76" s="13"/>
      <c r="LPH76" s="13"/>
      <c r="LPI76" s="13"/>
      <c r="LPJ76" s="13"/>
      <c r="LPK76" s="13"/>
      <c r="LPL76" s="13"/>
      <c r="LPM76" s="13"/>
      <c r="LPN76" s="13"/>
      <c r="LPO76" s="13"/>
      <c r="LPP76" s="13"/>
      <c r="LPQ76" s="13"/>
      <c r="LPR76" s="13"/>
      <c r="LPS76" s="13"/>
      <c r="LPT76" s="13"/>
      <c r="LPU76" s="13"/>
      <c r="LPV76" s="13"/>
      <c r="LPW76" s="13"/>
      <c r="LPX76" s="13"/>
      <c r="LPY76" s="13"/>
      <c r="LPZ76" s="13"/>
      <c r="LQA76" s="13"/>
      <c r="LQB76" s="13"/>
      <c r="LQC76" s="13"/>
      <c r="LQD76" s="13"/>
      <c r="LQE76" s="13"/>
      <c r="LQF76" s="13"/>
      <c r="LQG76" s="13"/>
      <c r="LQH76" s="13"/>
      <c r="LQI76" s="13"/>
      <c r="LQJ76" s="13"/>
      <c r="LQK76" s="13"/>
      <c r="LQL76" s="13"/>
      <c r="LQM76" s="13"/>
      <c r="LQN76" s="13"/>
      <c r="LQO76" s="13"/>
      <c r="LQP76" s="13"/>
      <c r="LQQ76" s="13"/>
      <c r="LQR76" s="13"/>
      <c r="LQS76" s="13"/>
      <c r="LQT76" s="13"/>
      <c r="LQU76" s="13"/>
      <c r="LQV76" s="13"/>
      <c r="LQW76" s="13"/>
      <c r="LQX76" s="13"/>
      <c r="LQY76" s="13"/>
      <c r="LQZ76" s="13"/>
      <c r="LRA76" s="13"/>
      <c r="LRB76" s="13"/>
      <c r="LRC76" s="13"/>
      <c r="LRD76" s="13"/>
      <c r="LRE76" s="13"/>
      <c r="LRF76" s="13"/>
      <c r="LRG76" s="13"/>
      <c r="LRH76" s="13"/>
      <c r="LRI76" s="13"/>
      <c r="LRJ76" s="13"/>
      <c r="LRK76" s="13"/>
      <c r="LRL76" s="13"/>
      <c r="LRM76" s="13"/>
      <c r="LRN76" s="13"/>
      <c r="LRO76" s="13"/>
      <c r="LRP76" s="13"/>
      <c r="LRQ76" s="13"/>
      <c r="LRR76" s="13"/>
      <c r="LRS76" s="13"/>
      <c r="LRT76" s="13"/>
      <c r="LRU76" s="13"/>
      <c r="LRV76" s="13"/>
      <c r="LRW76" s="13"/>
      <c r="LRX76" s="13"/>
      <c r="LRY76" s="13"/>
      <c r="LRZ76" s="13"/>
      <c r="LSA76" s="13"/>
      <c r="LSB76" s="13"/>
      <c r="LSC76" s="13"/>
      <c r="LSD76" s="13"/>
      <c r="LSE76" s="13"/>
      <c r="LSF76" s="13"/>
      <c r="LSG76" s="13"/>
      <c r="LSH76" s="13"/>
      <c r="LSI76" s="13"/>
      <c r="LSJ76" s="13"/>
      <c r="LSK76" s="13"/>
      <c r="LSL76" s="13"/>
      <c r="LSM76" s="13"/>
      <c r="LSN76" s="13"/>
      <c r="LSO76" s="13"/>
      <c r="LSP76" s="13"/>
      <c r="LSQ76" s="13"/>
      <c r="LSR76" s="13"/>
      <c r="LSS76" s="13"/>
      <c r="LST76" s="13"/>
      <c r="LSU76" s="13"/>
      <c r="LSV76" s="13"/>
      <c r="LSW76" s="13"/>
      <c r="LSX76" s="13"/>
      <c r="LSY76" s="13"/>
      <c r="LSZ76" s="13"/>
      <c r="LTA76" s="13"/>
      <c r="LTB76" s="13"/>
      <c r="LTC76" s="13"/>
      <c r="LTD76" s="13"/>
      <c r="LTE76" s="13"/>
      <c r="LTF76" s="13"/>
      <c r="LTG76" s="13"/>
      <c r="LTH76" s="13"/>
      <c r="LTI76" s="13"/>
      <c r="LTJ76" s="13"/>
      <c r="LTK76" s="13"/>
      <c r="LTL76" s="13"/>
      <c r="LTM76" s="13"/>
      <c r="LTN76" s="13"/>
      <c r="LTO76" s="13"/>
      <c r="LTP76" s="13"/>
      <c r="LTQ76" s="13"/>
      <c r="LTR76" s="13"/>
      <c r="LTS76" s="13"/>
      <c r="LTT76" s="13"/>
      <c r="LTU76" s="13"/>
      <c r="LTV76" s="13"/>
      <c r="LTW76" s="13"/>
      <c r="LTX76" s="13"/>
      <c r="LTY76" s="13"/>
      <c r="LTZ76" s="13"/>
      <c r="LUA76" s="13"/>
      <c r="LUB76" s="13"/>
      <c r="LUC76" s="13"/>
      <c r="LUD76" s="13"/>
      <c r="LUE76" s="13"/>
      <c r="LUF76" s="13"/>
      <c r="LUG76" s="13"/>
      <c r="LUH76" s="13"/>
      <c r="LUI76" s="13"/>
      <c r="LUJ76" s="13"/>
      <c r="LUK76" s="13"/>
      <c r="LUL76" s="13"/>
      <c r="LUM76" s="13"/>
      <c r="LUN76" s="13"/>
      <c r="LUO76" s="13"/>
      <c r="LUP76" s="13"/>
      <c r="LUQ76" s="13"/>
      <c r="LUR76" s="13"/>
      <c r="LUS76" s="13"/>
      <c r="LUT76" s="13"/>
      <c r="LUU76" s="13"/>
      <c r="LUV76" s="13"/>
      <c r="LUW76" s="13"/>
      <c r="LUX76" s="13"/>
      <c r="LUY76" s="13"/>
      <c r="LUZ76" s="13"/>
      <c r="LVA76" s="13"/>
      <c r="LVB76" s="13"/>
      <c r="LVC76" s="13"/>
      <c r="LVD76" s="13"/>
      <c r="LVE76" s="13"/>
      <c r="LVF76" s="13"/>
      <c r="LVG76" s="13"/>
      <c r="LVH76" s="13"/>
      <c r="LVI76" s="13"/>
      <c r="LVJ76" s="13"/>
      <c r="LVK76" s="13"/>
      <c r="LVL76" s="13"/>
      <c r="LVM76" s="13"/>
      <c r="LVN76" s="13"/>
      <c r="LVO76" s="13"/>
      <c r="LVP76" s="13"/>
      <c r="LVQ76" s="13"/>
      <c r="LVR76" s="13"/>
      <c r="LVS76" s="13"/>
      <c r="LVT76" s="13"/>
      <c r="LVU76" s="13"/>
      <c r="LVV76" s="13"/>
      <c r="LVW76" s="13"/>
      <c r="LVX76" s="13"/>
      <c r="LVY76" s="13"/>
      <c r="LVZ76" s="13"/>
      <c r="LWA76" s="13"/>
      <c r="LWB76" s="13"/>
      <c r="LWC76" s="13"/>
      <c r="LWD76" s="13"/>
      <c r="LWE76" s="13"/>
      <c r="LWF76" s="13"/>
      <c r="LWG76" s="13"/>
      <c r="LWH76" s="13"/>
      <c r="LWI76" s="13"/>
      <c r="LWJ76" s="13"/>
      <c r="LWK76" s="13"/>
      <c r="LWL76" s="13"/>
      <c r="LWM76" s="13"/>
      <c r="LWN76" s="13"/>
      <c r="LWO76" s="13"/>
      <c r="LWP76" s="13"/>
      <c r="LWQ76" s="13"/>
      <c r="LWR76" s="13"/>
      <c r="LWS76" s="13"/>
      <c r="LWT76" s="13"/>
      <c r="LWU76" s="13"/>
      <c r="LWV76" s="13"/>
      <c r="LWW76" s="13"/>
      <c r="LWX76" s="13"/>
      <c r="LWY76" s="13"/>
      <c r="LWZ76" s="13"/>
      <c r="LXA76" s="13"/>
      <c r="LXB76" s="13"/>
      <c r="LXC76" s="13"/>
      <c r="LXD76" s="13"/>
      <c r="LXE76" s="13"/>
      <c r="LXF76" s="13"/>
      <c r="LXG76" s="13"/>
      <c r="LXH76" s="13"/>
      <c r="LXI76" s="13"/>
      <c r="LXJ76" s="13"/>
      <c r="LXK76" s="13"/>
      <c r="LXL76" s="13"/>
      <c r="LXM76" s="13"/>
      <c r="LXN76" s="13"/>
      <c r="LXO76" s="13"/>
      <c r="LXP76" s="13"/>
      <c r="LXQ76" s="13"/>
      <c r="LXR76" s="13"/>
      <c r="LXS76" s="13"/>
      <c r="LXT76" s="13"/>
      <c r="LXU76" s="13"/>
      <c r="LXV76" s="13"/>
      <c r="LXW76" s="13"/>
      <c r="LXX76" s="13"/>
      <c r="LXY76" s="13"/>
      <c r="LXZ76" s="13"/>
      <c r="LYA76" s="13"/>
      <c r="LYB76" s="13"/>
      <c r="LYC76" s="13"/>
      <c r="LYD76" s="13"/>
      <c r="LYE76" s="13"/>
      <c r="LYF76" s="13"/>
      <c r="LYG76" s="13"/>
      <c r="LYH76" s="13"/>
      <c r="LYI76" s="13"/>
      <c r="LYJ76" s="13"/>
      <c r="LYK76" s="13"/>
      <c r="LYL76" s="13"/>
      <c r="LYM76" s="13"/>
      <c r="LYN76" s="13"/>
      <c r="LYO76" s="13"/>
      <c r="LYP76" s="13"/>
      <c r="LYQ76" s="13"/>
      <c r="LYR76" s="13"/>
      <c r="LYS76" s="13"/>
      <c r="LYT76" s="13"/>
      <c r="LYU76" s="13"/>
      <c r="LYV76" s="13"/>
      <c r="LYW76" s="13"/>
      <c r="LYX76" s="13"/>
      <c r="LYY76" s="13"/>
      <c r="LYZ76" s="13"/>
      <c r="LZA76" s="13"/>
      <c r="LZB76" s="13"/>
      <c r="LZC76" s="13"/>
      <c r="LZD76" s="13"/>
      <c r="LZE76" s="13"/>
      <c r="LZF76" s="13"/>
      <c r="LZG76" s="13"/>
      <c r="LZH76" s="13"/>
      <c r="LZI76" s="13"/>
      <c r="LZJ76" s="13"/>
      <c r="LZK76" s="13"/>
      <c r="LZL76" s="13"/>
      <c r="LZM76" s="13"/>
      <c r="LZN76" s="13"/>
      <c r="LZO76" s="13"/>
      <c r="LZP76" s="13"/>
      <c r="LZQ76" s="13"/>
      <c r="LZR76" s="13"/>
      <c r="LZS76" s="13"/>
      <c r="LZT76" s="13"/>
      <c r="LZU76" s="13"/>
      <c r="LZV76" s="13"/>
      <c r="LZW76" s="13"/>
      <c r="LZX76" s="13"/>
      <c r="LZY76" s="13"/>
      <c r="LZZ76" s="13"/>
      <c r="MAA76" s="13"/>
      <c r="MAB76" s="13"/>
      <c r="MAC76" s="13"/>
      <c r="MAD76" s="13"/>
      <c r="MAE76" s="13"/>
      <c r="MAF76" s="13"/>
      <c r="MAG76" s="13"/>
      <c r="MAH76" s="13"/>
      <c r="MAI76" s="13"/>
      <c r="MAJ76" s="13"/>
      <c r="MAK76" s="13"/>
      <c r="MAL76" s="13"/>
      <c r="MAM76" s="13"/>
      <c r="MAN76" s="13"/>
      <c r="MAO76" s="13"/>
      <c r="MAP76" s="13"/>
      <c r="MAQ76" s="13"/>
      <c r="MAR76" s="13"/>
      <c r="MAS76" s="13"/>
      <c r="MAT76" s="13"/>
      <c r="MAU76" s="13"/>
      <c r="MAV76" s="13"/>
      <c r="MAW76" s="13"/>
      <c r="MAX76" s="13"/>
      <c r="MAY76" s="13"/>
      <c r="MAZ76" s="13"/>
      <c r="MBA76" s="13"/>
      <c r="MBB76" s="13"/>
      <c r="MBC76" s="13"/>
      <c r="MBD76" s="13"/>
      <c r="MBE76" s="13"/>
      <c r="MBF76" s="13"/>
      <c r="MBG76" s="13"/>
      <c r="MBH76" s="13"/>
      <c r="MBI76" s="13"/>
      <c r="MBJ76" s="13"/>
      <c r="MBK76" s="13"/>
      <c r="MBL76" s="13"/>
      <c r="MBM76" s="13"/>
      <c r="MBN76" s="13"/>
      <c r="MBO76" s="13"/>
      <c r="MBP76" s="13"/>
      <c r="MBQ76" s="13"/>
      <c r="MBR76" s="13"/>
      <c r="MBS76" s="13"/>
      <c r="MBT76" s="13"/>
      <c r="MBU76" s="13"/>
      <c r="MBV76" s="13"/>
      <c r="MBW76" s="13"/>
      <c r="MBX76" s="13"/>
      <c r="MBY76" s="13"/>
      <c r="MBZ76" s="13"/>
      <c r="MCA76" s="13"/>
      <c r="MCB76" s="13"/>
      <c r="MCC76" s="13"/>
      <c r="MCD76" s="13"/>
      <c r="MCE76" s="13"/>
      <c r="MCF76" s="13"/>
      <c r="MCG76" s="13"/>
      <c r="MCH76" s="13"/>
      <c r="MCI76" s="13"/>
      <c r="MCJ76" s="13"/>
      <c r="MCK76" s="13"/>
      <c r="MCL76" s="13"/>
      <c r="MCM76" s="13"/>
      <c r="MCN76" s="13"/>
      <c r="MCO76" s="13"/>
      <c r="MCP76" s="13"/>
      <c r="MCQ76" s="13"/>
      <c r="MCR76" s="13"/>
      <c r="MCS76" s="13"/>
      <c r="MCT76" s="13"/>
      <c r="MCU76" s="13"/>
      <c r="MCV76" s="13"/>
      <c r="MCW76" s="13"/>
      <c r="MCX76" s="13"/>
      <c r="MCY76" s="13"/>
      <c r="MCZ76" s="13"/>
      <c r="MDA76" s="13"/>
      <c r="MDB76" s="13"/>
      <c r="MDC76" s="13"/>
      <c r="MDD76" s="13"/>
      <c r="MDE76" s="13"/>
      <c r="MDF76" s="13"/>
      <c r="MDG76" s="13"/>
      <c r="MDH76" s="13"/>
      <c r="MDI76" s="13"/>
      <c r="MDJ76" s="13"/>
      <c r="MDK76" s="13"/>
      <c r="MDL76" s="13"/>
      <c r="MDM76" s="13"/>
      <c r="MDN76" s="13"/>
      <c r="MDO76" s="13"/>
      <c r="MDP76" s="13"/>
      <c r="MDQ76" s="13"/>
      <c r="MDR76" s="13"/>
      <c r="MDS76" s="13"/>
      <c r="MDT76" s="13"/>
      <c r="MDU76" s="13"/>
      <c r="MDV76" s="13"/>
      <c r="MDW76" s="13"/>
      <c r="MDX76" s="13"/>
      <c r="MDY76" s="13"/>
      <c r="MDZ76" s="13"/>
      <c r="MEA76" s="13"/>
      <c r="MEB76" s="13"/>
      <c r="MEC76" s="13"/>
      <c r="MED76" s="13"/>
      <c r="MEE76" s="13"/>
      <c r="MEF76" s="13"/>
      <c r="MEG76" s="13"/>
      <c r="MEH76" s="13"/>
      <c r="MEI76" s="13"/>
      <c r="MEJ76" s="13"/>
      <c r="MEK76" s="13"/>
      <c r="MEL76" s="13"/>
      <c r="MEM76" s="13"/>
      <c r="MEN76" s="13"/>
      <c r="MEO76" s="13"/>
      <c r="MEP76" s="13"/>
      <c r="MEQ76" s="13"/>
      <c r="MER76" s="13"/>
      <c r="MES76" s="13"/>
      <c r="MET76" s="13"/>
      <c r="MEU76" s="13"/>
      <c r="MEV76" s="13"/>
      <c r="MEW76" s="13"/>
      <c r="MEX76" s="13"/>
      <c r="MEY76" s="13"/>
      <c r="MEZ76" s="13"/>
      <c r="MFA76" s="13"/>
      <c r="MFB76" s="13"/>
      <c r="MFC76" s="13"/>
      <c r="MFD76" s="13"/>
      <c r="MFE76" s="13"/>
      <c r="MFF76" s="13"/>
      <c r="MFG76" s="13"/>
      <c r="MFH76" s="13"/>
      <c r="MFI76" s="13"/>
      <c r="MFJ76" s="13"/>
      <c r="MFK76" s="13"/>
      <c r="MFL76" s="13"/>
      <c r="MFM76" s="13"/>
      <c r="MFN76" s="13"/>
      <c r="MFO76" s="13"/>
      <c r="MFP76" s="13"/>
      <c r="MFQ76" s="13"/>
      <c r="MFR76" s="13"/>
      <c r="MFS76" s="13"/>
      <c r="MFT76" s="13"/>
      <c r="MFU76" s="13"/>
      <c r="MFV76" s="13"/>
      <c r="MFW76" s="13"/>
      <c r="MFX76" s="13"/>
      <c r="MFY76" s="13"/>
      <c r="MFZ76" s="13"/>
      <c r="MGA76" s="13"/>
      <c r="MGB76" s="13"/>
      <c r="MGC76" s="13"/>
      <c r="MGD76" s="13"/>
      <c r="MGE76" s="13"/>
      <c r="MGF76" s="13"/>
      <c r="MGG76" s="13"/>
      <c r="MGH76" s="13"/>
      <c r="MGI76" s="13"/>
      <c r="MGJ76" s="13"/>
      <c r="MGK76" s="13"/>
      <c r="MGL76" s="13"/>
      <c r="MGM76" s="13"/>
      <c r="MGN76" s="13"/>
      <c r="MGO76" s="13"/>
      <c r="MGP76" s="13"/>
      <c r="MGQ76" s="13"/>
      <c r="MGR76" s="13"/>
      <c r="MGS76" s="13"/>
      <c r="MGT76" s="13"/>
      <c r="MGU76" s="13"/>
      <c r="MGV76" s="13"/>
      <c r="MGW76" s="13"/>
      <c r="MGX76" s="13"/>
      <c r="MGY76" s="13"/>
      <c r="MGZ76" s="13"/>
      <c r="MHA76" s="13"/>
      <c r="MHB76" s="13"/>
      <c r="MHC76" s="13"/>
      <c r="MHD76" s="13"/>
      <c r="MHE76" s="13"/>
      <c r="MHF76" s="13"/>
      <c r="MHG76" s="13"/>
      <c r="MHH76" s="13"/>
      <c r="MHI76" s="13"/>
      <c r="MHJ76" s="13"/>
      <c r="MHK76" s="13"/>
      <c r="MHL76" s="13"/>
      <c r="MHM76" s="13"/>
      <c r="MHN76" s="13"/>
      <c r="MHO76" s="13"/>
      <c r="MHP76" s="13"/>
      <c r="MHQ76" s="13"/>
      <c r="MHR76" s="13"/>
      <c r="MHS76" s="13"/>
      <c r="MHT76" s="13"/>
      <c r="MHU76" s="13"/>
      <c r="MHV76" s="13"/>
      <c r="MHW76" s="13"/>
      <c r="MHX76" s="13"/>
      <c r="MHY76" s="13"/>
      <c r="MHZ76" s="13"/>
      <c r="MIA76" s="13"/>
      <c r="MIB76" s="13"/>
      <c r="MIC76" s="13"/>
      <c r="MID76" s="13"/>
      <c r="MIE76" s="13"/>
      <c r="MIF76" s="13"/>
      <c r="MIG76" s="13"/>
      <c r="MIH76" s="13"/>
      <c r="MII76" s="13"/>
      <c r="MIJ76" s="13"/>
      <c r="MIK76" s="13"/>
      <c r="MIL76" s="13"/>
      <c r="MIM76" s="13"/>
      <c r="MIN76" s="13"/>
      <c r="MIO76" s="13"/>
      <c r="MIP76" s="13"/>
      <c r="MIQ76" s="13"/>
      <c r="MIR76" s="13"/>
      <c r="MIS76" s="13"/>
      <c r="MIT76" s="13"/>
      <c r="MIU76" s="13"/>
      <c r="MIV76" s="13"/>
      <c r="MIW76" s="13"/>
      <c r="MIX76" s="13"/>
      <c r="MIY76" s="13"/>
      <c r="MIZ76" s="13"/>
      <c r="MJA76" s="13"/>
      <c r="MJB76" s="13"/>
      <c r="MJC76" s="13"/>
      <c r="MJD76" s="13"/>
      <c r="MJE76" s="13"/>
      <c r="MJF76" s="13"/>
      <c r="MJG76" s="13"/>
      <c r="MJH76" s="13"/>
      <c r="MJI76" s="13"/>
      <c r="MJJ76" s="13"/>
      <c r="MJK76" s="13"/>
      <c r="MJL76" s="13"/>
      <c r="MJM76" s="13"/>
      <c r="MJN76" s="13"/>
      <c r="MJO76" s="13"/>
      <c r="MJP76" s="13"/>
      <c r="MJQ76" s="13"/>
      <c r="MJR76" s="13"/>
      <c r="MJS76" s="13"/>
      <c r="MJT76" s="13"/>
      <c r="MJU76" s="13"/>
      <c r="MJV76" s="13"/>
      <c r="MJW76" s="13"/>
      <c r="MJX76" s="13"/>
      <c r="MJY76" s="13"/>
      <c r="MJZ76" s="13"/>
      <c r="MKA76" s="13"/>
      <c r="MKB76" s="13"/>
      <c r="MKC76" s="13"/>
      <c r="MKD76" s="13"/>
      <c r="MKE76" s="13"/>
      <c r="MKF76" s="13"/>
      <c r="MKG76" s="13"/>
      <c r="MKH76" s="13"/>
      <c r="MKI76" s="13"/>
      <c r="MKJ76" s="13"/>
      <c r="MKK76" s="13"/>
      <c r="MKL76" s="13"/>
      <c r="MKM76" s="13"/>
      <c r="MKN76" s="13"/>
      <c r="MKO76" s="13"/>
      <c r="MKP76" s="13"/>
      <c r="MKQ76" s="13"/>
      <c r="MKR76" s="13"/>
      <c r="MKS76" s="13"/>
      <c r="MKT76" s="13"/>
      <c r="MKU76" s="13"/>
      <c r="MKV76" s="13"/>
      <c r="MKW76" s="13"/>
      <c r="MKX76" s="13"/>
      <c r="MKY76" s="13"/>
      <c r="MKZ76" s="13"/>
      <c r="MLA76" s="13"/>
      <c r="MLB76" s="13"/>
      <c r="MLC76" s="13"/>
      <c r="MLD76" s="13"/>
      <c r="MLE76" s="13"/>
      <c r="MLF76" s="13"/>
      <c r="MLG76" s="13"/>
      <c r="MLH76" s="13"/>
      <c r="MLI76" s="13"/>
      <c r="MLJ76" s="13"/>
      <c r="MLK76" s="13"/>
      <c r="MLL76" s="13"/>
      <c r="MLM76" s="13"/>
      <c r="MLN76" s="13"/>
      <c r="MLO76" s="13"/>
      <c r="MLP76" s="13"/>
      <c r="MLQ76" s="13"/>
      <c r="MLR76" s="13"/>
      <c r="MLS76" s="13"/>
      <c r="MLT76" s="13"/>
      <c r="MLU76" s="13"/>
      <c r="MLV76" s="13"/>
      <c r="MLW76" s="13"/>
      <c r="MLX76" s="13"/>
      <c r="MLY76" s="13"/>
      <c r="MLZ76" s="13"/>
      <c r="MMA76" s="13"/>
      <c r="MMB76" s="13"/>
      <c r="MMC76" s="13"/>
      <c r="MMD76" s="13"/>
      <c r="MME76" s="13"/>
      <c r="MMF76" s="13"/>
      <c r="MMG76" s="13"/>
      <c r="MMH76" s="13"/>
      <c r="MMI76" s="13"/>
      <c r="MMJ76" s="13"/>
      <c r="MMK76" s="13"/>
      <c r="MML76" s="13"/>
      <c r="MMM76" s="13"/>
      <c r="MMN76" s="13"/>
      <c r="MMO76" s="13"/>
      <c r="MMP76" s="13"/>
      <c r="MMQ76" s="13"/>
      <c r="MMR76" s="13"/>
      <c r="MMS76" s="13"/>
      <c r="MMT76" s="13"/>
      <c r="MMU76" s="13"/>
      <c r="MMV76" s="13"/>
      <c r="MMW76" s="13"/>
      <c r="MMX76" s="13"/>
      <c r="MMY76" s="13"/>
      <c r="MMZ76" s="13"/>
      <c r="MNA76" s="13"/>
      <c r="MNB76" s="13"/>
      <c r="MNC76" s="13"/>
      <c r="MND76" s="13"/>
      <c r="MNE76" s="13"/>
      <c r="MNF76" s="13"/>
      <c r="MNG76" s="13"/>
      <c r="MNH76" s="13"/>
      <c r="MNI76" s="13"/>
      <c r="MNJ76" s="13"/>
      <c r="MNK76" s="13"/>
      <c r="MNL76" s="13"/>
      <c r="MNM76" s="13"/>
      <c r="MNN76" s="13"/>
      <c r="MNO76" s="13"/>
      <c r="MNP76" s="13"/>
      <c r="MNQ76" s="13"/>
      <c r="MNR76" s="13"/>
      <c r="MNS76" s="13"/>
      <c r="MNT76" s="13"/>
      <c r="MNU76" s="13"/>
      <c r="MNV76" s="13"/>
      <c r="MNW76" s="13"/>
      <c r="MNX76" s="13"/>
      <c r="MNY76" s="13"/>
      <c r="MNZ76" s="13"/>
      <c r="MOA76" s="13"/>
      <c r="MOB76" s="13"/>
      <c r="MOC76" s="13"/>
      <c r="MOD76" s="13"/>
      <c r="MOE76" s="13"/>
      <c r="MOF76" s="13"/>
      <c r="MOG76" s="13"/>
      <c r="MOH76" s="13"/>
      <c r="MOI76" s="13"/>
      <c r="MOJ76" s="13"/>
      <c r="MOK76" s="13"/>
      <c r="MOL76" s="13"/>
      <c r="MOM76" s="13"/>
      <c r="MON76" s="13"/>
      <c r="MOO76" s="13"/>
      <c r="MOP76" s="13"/>
      <c r="MOQ76" s="13"/>
      <c r="MOR76" s="13"/>
      <c r="MOS76" s="13"/>
      <c r="MOT76" s="13"/>
      <c r="MOU76" s="13"/>
      <c r="MOV76" s="13"/>
      <c r="MOW76" s="13"/>
      <c r="MOX76" s="13"/>
      <c r="MOY76" s="13"/>
      <c r="MOZ76" s="13"/>
      <c r="MPA76" s="13"/>
      <c r="MPB76" s="13"/>
      <c r="MPC76" s="13"/>
      <c r="MPD76" s="13"/>
      <c r="MPE76" s="13"/>
      <c r="MPF76" s="13"/>
      <c r="MPG76" s="13"/>
      <c r="MPH76" s="13"/>
      <c r="MPI76" s="13"/>
      <c r="MPJ76" s="13"/>
      <c r="MPK76" s="13"/>
      <c r="MPL76" s="13"/>
      <c r="MPM76" s="13"/>
      <c r="MPN76" s="13"/>
      <c r="MPO76" s="13"/>
      <c r="MPP76" s="13"/>
      <c r="MPQ76" s="13"/>
      <c r="MPR76" s="13"/>
      <c r="MPS76" s="13"/>
      <c r="MPT76" s="13"/>
      <c r="MPU76" s="13"/>
      <c r="MPV76" s="13"/>
      <c r="MPW76" s="13"/>
      <c r="MPX76" s="13"/>
      <c r="MPY76" s="13"/>
      <c r="MPZ76" s="13"/>
      <c r="MQA76" s="13"/>
      <c r="MQB76" s="13"/>
      <c r="MQC76" s="13"/>
      <c r="MQD76" s="13"/>
      <c r="MQE76" s="13"/>
      <c r="MQF76" s="13"/>
      <c r="MQG76" s="13"/>
      <c r="MQH76" s="13"/>
      <c r="MQI76" s="13"/>
      <c r="MQJ76" s="13"/>
      <c r="MQK76" s="13"/>
      <c r="MQL76" s="13"/>
      <c r="MQM76" s="13"/>
      <c r="MQN76" s="13"/>
      <c r="MQO76" s="13"/>
      <c r="MQP76" s="13"/>
      <c r="MQQ76" s="13"/>
      <c r="MQR76" s="13"/>
      <c r="MQS76" s="13"/>
      <c r="MQT76" s="13"/>
      <c r="MQU76" s="13"/>
      <c r="MQV76" s="13"/>
      <c r="MQW76" s="13"/>
      <c r="MQX76" s="13"/>
      <c r="MQY76" s="13"/>
      <c r="MQZ76" s="13"/>
      <c r="MRA76" s="13"/>
      <c r="MRB76" s="13"/>
      <c r="MRC76" s="13"/>
      <c r="MRD76" s="13"/>
      <c r="MRE76" s="13"/>
      <c r="MRF76" s="13"/>
      <c r="MRG76" s="13"/>
      <c r="MRH76" s="13"/>
      <c r="MRI76" s="13"/>
      <c r="MRJ76" s="13"/>
      <c r="MRK76" s="13"/>
      <c r="MRL76" s="13"/>
      <c r="MRM76" s="13"/>
      <c r="MRN76" s="13"/>
      <c r="MRO76" s="13"/>
      <c r="MRP76" s="13"/>
      <c r="MRQ76" s="13"/>
      <c r="MRR76" s="13"/>
      <c r="MRS76" s="13"/>
      <c r="MRT76" s="13"/>
      <c r="MRU76" s="13"/>
      <c r="MRV76" s="13"/>
      <c r="MRW76" s="13"/>
      <c r="MRX76" s="13"/>
      <c r="MRY76" s="13"/>
      <c r="MRZ76" s="13"/>
      <c r="MSA76" s="13"/>
      <c r="MSB76" s="13"/>
      <c r="MSC76" s="13"/>
      <c r="MSD76" s="13"/>
      <c r="MSE76" s="13"/>
      <c r="MSF76" s="13"/>
      <c r="MSG76" s="13"/>
      <c r="MSH76" s="13"/>
      <c r="MSI76" s="13"/>
      <c r="MSJ76" s="13"/>
      <c r="MSK76" s="13"/>
      <c r="MSL76" s="13"/>
      <c r="MSM76" s="13"/>
      <c r="MSN76" s="13"/>
      <c r="MSO76" s="13"/>
      <c r="MSP76" s="13"/>
      <c r="MSQ76" s="13"/>
      <c r="MSR76" s="13"/>
      <c r="MSS76" s="13"/>
      <c r="MST76" s="13"/>
      <c r="MSU76" s="13"/>
      <c r="MSV76" s="13"/>
      <c r="MSW76" s="13"/>
      <c r="MSX76" s="13"/>
      <c r="MSY76" s="13"/>
      <c r="MSZ76" s="13"/>
      <c r="MTA76" s="13"/>
      <c r="MTB76" s="13"/>
      <c r="MTC76" s="13"/>
      <c r="MTD76" s="13"/>
      <c r="MTE76" s="13"/>
      <c r="MTF76" s="13"/>
      <c r="MTG76" s="13"/>
      <c r="MTH76" s="13"/>
      <c r="MTI76" s="13"/>
      <c r="MTJ76" s="13"/>
      <c r="MTK76" s="13"/>
      <c r="MTL76" s="13"/>
      <c r="MTM76" s="13"/>
      <c r="MTN76" s="13"/>
      <c r="MTO76" s="13"/>
      <c r="MTP76" s="13"/>
      <c r="MTQ76" s="13"/>
      <c r="MTR76" s="13"/>
      <c r="MTS76" s="13"/>
      <c r="MTT76" s="13"/>
      <c r="MTU76" s="13"/>
      <c r="MTV76" s="13"/>
      <c r="MTW76" s="13"/>
      <c r="MTX76" s="13"/>
      <c r="MTY76" s="13"/>
      <c r="MTZ76" s="13"/>
      <c r="MUA76" s="13"/>
      <c r="MUB76" s="13"/>
      <c r="MUC76" s="13"/>
      <c r="MUD76" s="13"/>
      <c r="MUE76" s="13"/>
      <c r="MUF76" s="13"/>
      <c r="MUG76" s="13"/>
      <c r="MUH76" s="13"/>
      <c r="MUI76" s="13"/>
      <c r="MUJ76" s="13"/>
      <c r="MUK76" s="13"/>
      <c r="MUL76" s="13"/>
      <c r="MUM76" s="13"/>
      <c r="MUN76" s="13"/>
      <c r="MUO76" s="13"/>
      <c r="MUP76" s="13"/>
      <c r="MUQ76" s="13"/>
      <c r="MUR76" s="13"/>
      <c r="MUS76" s="13"/>
      <c r="MUT76" s="13"/>
      <c r="MUU76" s="13"/>
      <c r="MUV76" s="13"/>
      <c r="MUW76" s="13"/>
      <c r="MUX76" s="13"/>
      <c r="MUY76" s="13"/>
      <c r="MUZ76" s="13"/>
      <c r="MVA76" s="13"/>
      <c r="MVB76" s="13"/>
      <c r="MVC76" s="13"/>
      <c r="MVD76" s="13"/>
      <c r="MVE76" s="13"/>
      <c r="MVF76" s="13"/>
      <c r="MVG76" s="13"/>
      <c r="MVH76" s="13"/>
      <c r="MVI76" s="13"/>
      <c r="MVJ76" s="13"/>
      <c r="MVK76" s="13"/>
      <c r="MVL76" s="13"/>
      <c r="MVM76" s="13"/>
      <c r="MVN76" s="13"/>
      <c r="MVO76" s="13"/>
      <c r="MVP76" s="13"/>
      <c r="MVQ76" s="13"/>
      <c r="MVR76" s="13"/>
      <c r="MVS76" s="13"/>
      <c r="MVT76" s="13"/>
      <c r="MVU76" s="13"/>
      <c r="MVV76" s="13"/>
      <c r="MVW76" s="13"/>
      <c r="MVX76" s="13"/>
      <c r="MVY76" s="13"/>
      <c r="MVZ76" s="13"/>
      <c r="MWA76" s="13"/>
      <c r="MWB76" s="13"/>
      <c r="MWC76" s="13"/>
      <c r="MWD76" s="13"/>
      <c r="MWE76" s="13"/>
      <c r="MWF76" s="13"/>
      <c r="MWG76" s="13"/>
      <c r="MWH76" s="13"/>
      <c r="MWI76" s="13"/>
      <c r="MWJ76" s="13"/>
      <c r="MWK76" s="13"/>
      <c r="MWL76" s="13"/>
      <c r="MWM76" s="13"/>
      <c r="MWN76" s="13"/>
      <c r="MWO76" s="13"/>
      <c r="MWP76" s="13"/>
      <c r="MWQ76" s="13"/>
      <c r="MWR76" s="13"/>
      <c r="MWS76" s="13"/>
      <c r="MWT76" s="13"/>
      <c r="MWU76" s="13"/>
      <c r="MWV76" s="13"/>
      <c r="MWW76" s="13"/>
      <c r="MWX76" s="13"/>
      <c r="MWY76" s="13"/>
      <c r="MWZ76" s="13"/>
      <c r="MXA76" s="13"/>
      <c r="MXB76" s="13"/>
      <c r="MXC76" s="13"/>
      <c r="MXD76" s="13"/>
      <c r="MXE76" s="13"/>
      <c r="MXF76" s="13"/>
      <c r="MXG76" s="13"/>
      <c r="MXH76" s="13"/>
      <c r="MXI76" s="13"/>
      <c r="MXJ76" s="13"/>
      <c r="MXK76" s="13"/>
      <c r="MXL76" s="13"/>
      <c r="MXM76" s="13"/>
      <c r="MXN76" s="13"/>
      <c r="MXO76" s="13"/>
      <c r="MXP76" s="13"/>
      <c r="MXQ76" s="13"/>
      <c r="MXR76" s="13"/>
      <c r="MXS76" s="13"/>
      <c r="MXT76" s="13"/>
      <c r="MXU76" s="13"/>
      <c r="MXV76" s="13"/>
      <c r="MXW76" s="13"/>
      <c r="MXX76" s="13"/>
      <c r="MXY76" s="13"/>
      <c r="MXZ76" s="13"/>
      <c r="MYA76" s="13"/>
      <c r="MYB76" s="13"/>
      <c r="MYC76" s="13"/>
      <c r="MYD76" s="13"/>
      <c r="MYE76" s="13"/>
      <c r="MYF76" s="13"/>
      <c r="MYG76" s="13"/>
      <c r="MYH76" s="13"/>
      <c r="MYI76" s="13"/>
      <c r="MYJ76" s="13"/>
      <c r="MYK76" s="13"/>
      <c r="MYL76" s="13"/>
      <c r="MYM76" s="13"/>
      <c r="MYN76" s="13"/>
      <c r="MYO76" s="13"/>
      <c r="MYP76" s="13"/>
      <c r="MYQ76" s="13"/>
      <c r="MYR76" s="13"/>
      <c r="MYS76" s="13"/>
      <c r="MYT76" s="13"/>
      <c r="MYU76" s="13"/>
      <c r="MYV76" s="13"/>
      <c r="MYW76" s="13"/>
      <c r="MYX76" s="13"/>
      <c r="MYY76" s="13"/>
      <c r="MYZ76" s="13"/>
      <c r="MZA76" s="13"/>
      <c r="MZB76" s="13"/>
      <c r="MZC76" s="13"/>
      <c r="MZD76" s="13"/>
      <c r="MZE76" s="13"/>
      <c r="MZF76" s="13"/>
      <c r="MZG76" s="13"/>
      <c r="MZH76" s="13"/>
      <c r="MZI76" s="13"/>
      <c r="MZJ76" s="13"/>
      <c r="MZK76" s="13"/>
      <c r="MZL76" s="13"/>
      <c r="MZM76" s="13"/>
      <c r="MZN76" s="13"/>
      <c r="MZO76" s="13"/>
      <c r="MZP76" s="13"/>
      <c r="MZQ76" s="13"/>
      <c r="MZR76" s="13"/>
      <c r="MZS76" s="13"/>
      <c r="MZT76" s="13"/>
      <c r="MZU76" s="13"/>
      <c r="MZV76" s="13"/>
      <c r="MZW76" s="13"/>
      <c r="MZX76" s="13"/>
      <c r="MZY76" s="13"/>
      <c r="MZZ76" s="13"/>
      <c r="NAA76" s="13"/>
      <c r="NAB76" s="13"/>
      <c r="NAC76" s="13"/>
      <c r="NAD76" s="13"/>
      <c r="NAE76" s="13"/>
      <c r="NAF76" s="13"/>
      <c r="NAG76" s="13"/>
      <c r="NAH76" s="13"/>
      <c r="NAI76" s="13"/>
      <c r="NAJ76" s="13"/>
      <c r="NAK76" s="13"/>
      <c r="NAL76" s="13"/>
      <c r="NAM76" s="13"/>
      <c r="NAN76" s="13"/>
      <c r="NAO76" s="13"/>
      <c r="NAP76" s="13"/>
      <c r="NAQ76" s="13"/>
      <c r="NAR76" s="13"/>
      <c r="NAS76" s="13"/>
      <c r="NAT76" s="13"/>
      <c r="NAU76" s="13"/>
      <c r="NAV76" s="13"/>
      <c r="NAW76" s="13"/>
      <c r="NAX76" s="13"/>
      <c r="NAY76" s="13"/>
      <c r="NAZ76" s="13"/>
      <c r="NBA76" s="13"/>
      <c r="NBB76" s="13"/>
      <c r="NBC76" s="13"/>
      <c r="NBD76" s="13"/>
      <c r="NBE76" s="13"/>
      <c r="NBF76" s="13"/>
      <c r="NBG76" s="13"/>
      <c r="NBH76" s="13"/>
      <c r="NBI76" s="13"/>
      <c r="NBJ76" s="13"/>
      <c r="NBK76" s="13"/>
      <c r="NBL76" s="13"/>
      <c r="NBM76" s="13"/>
      <c r="NBN76" s="13"/>
      <c r="NBO76" s="13"/>
      <c r="NBP76" s="13"/>
      <c r="NBQ76" s="13"/>
      <c r="NBR76" s="13"/>
      <c r="NBS76" s="13"/>
      <c r="NBT76" s="13"/>
      <c r="NBU76" s="13"/>
      <c r="NBV76" s="13"/>
      <c r="NBW76" s="13"/>
      <c r="NBX76" s="13"/>
      <c r="NBY76" s="13"/>
      <c r="NBZ76" s="13"/>
      <c r="NCA76" s="13"/>
      <c r="NCB76" s="13"/>
      <c r="NCC76" s="13"/>
      <c r="NCD76" s="13"/>
      <c r="NCE76" s="13"/>
      <c r="NCF76" s="13"/>
      <c r="NCG76" s="13"/>
      <c r="NCH76" s="13"/>
      <c r="NCI76" s="13"/>
      <c r="NCJ76" s="13"/>
      <c r="NCK76" s="13"/>
      <c r="NCL76" s="13"/>
      <c r="NCM76" s="13"/>
      <c r="NCN76" s="13"/>
      <c r="NCO76" s="13"/>
      <c r="NCP76" s="13"/>
      <c r="NCQ76" s="13"/>
      <c r="NCR76" s="13"/>
      <c r="NCS76" s="13"/>
      <c r="NCT76" s="13"/>
      <c r="NCU76" s="13"/>
      <c r="NCV76" s="13"/>
      <c r="NCW76" s="13"/>
      <c r="NCX76" s="13"/>
      <c r="NCY76" s="13"/>
      <c r="NCZ76" s="13"/>
      <c r="NDA76" s="13"/>
      <c r="NDB76" s="13"/>
      <c r="NDC76" s="13"/>
      <c r="NDD76" s="13"/>
      <c r="NDE76" s="13"/>
      <c r="NDF76" s="13"/>
      <c r="NDG76" s="13"/>
      <c r="NDH76" s="13"/>
      <c r="NDI76" s="13"/>
      <c r="NDJ76" s="13"/>
      <c r="NDK76" s="13"/>
      <c r="NDL76" s="13"/>
      <c r="NDM76" s="13"/>
      <c r="NDN76" s="13"/>
      <c r="NDO76" s="13"/>
      <c r="NDP76" s="13"/>
      <c r="NDQ76" s="13"/>
      <c r="NDR76" s="13"/>
      <c r="NDS76" s="13"/>
      <c r="NDT76" s="13"/>
      <c r="NDU76" s="13"/>
      <c r="NDV76" s="13"/>
      <c r="NDW76" s="13"/>
      <c r="NDX76" s="13"/>
      <c r="NDY76" s="13"/>
      <c r="NDZ76" s="13"/>
      <c r="NEA76" s="13"/>
      <c r="NEB76" s="13"/>
      <c r="NEC76" s="13"/>
      <c r="NED76" s="13"/>
      <c r="NEE76" s="13"/>
      <c r="NEF76" s="13"/>
      <c r="NEG76" s="13"/>
      <c r="NEH76" s="13"/>
      <c r="NEI76" s="13"/>
      <c r="NEJ76" s="13"/>
      <c r="NEK76" s="13"/>
      <c r="NEL76" s="13"/>
      <c r="NEM76" s="13"/>
      <c r="NEN76" s="13"/>
      <c r="NEO76" s="13"/>
      <c r="NEP76" s="13"/>
      <c r="NEQ76" s="13"/>
      <c r="NER76" s="13"/>
      <c r="NES76" s="13"/>
      <c r="NET76" s="13"/>
      <c r="NEU76" s="13"/>
      <c r="NEV76" s="13"/>
      <c r="NEW76" s="13"/>
      <c r="NEX76" s="13"/>
      <c r="NEY76" s="13"/>
      <c r="NEZ76" s="13"/>
      <c r="NFA76" s="13"/>
      <c r="NFB76" s="13"/>
      <c r="NFC76" s="13"/>
      <c r="NFD76" s="13"/>
      <c r="NFE76" s="13"/>
      <c r="NFF76" s="13"/>
      <c r="NFG76" s="13"/>
      <c r="NFH76" s="13"/>
      <c r="NFI76" s="13"/>
      <c r="NFJ76" s="13"/>
      <c r="NFK76" s="13"/>
      <c r="NFL76" s="13"/>
      <c r="NFM76" s="13"/>
      <c r="NFN76" s="13"/>
      <c r="NFO76" s="13"/>
      <c r="NFP76" s="13"/>
      <c r="NFQ76" s="13"/>
      <c r="NFR76" s="13"/>
      <c r="NFS76" s="13"/>
      <c r="NFT76" s="13"/>
      <c r="NFU76" s="13"/>
      <c r="NFV76" s="13"/>
      <c r="NFW76" s="13"/>
      <c r="NFX76" s="13"/>
      <c r="NFY76" s="13"/>
      <c r="NFZ76" s="13"/>
      <c r="NGA76" s="13"/>
      <c r="NGB76" s="13"/>
      <c r="NGC76" s="13"/>
      <c r="NGD76" s="13"/>
      <c r="NGE76" s="13"/>
      <c r="NGF76" s="13"/>
      <c r="NGG76" s="13"/>
      <c r="NGH76" s="13"/>
      <c r="NGI76" s="13"/>
      <c r="NGJ76" s="13"/>
      <c r="NGK76" s="13"/>
      <c r="NGL76" s="13"/>
      <c r="NGM76" s="13"/>
      <c r="NGN76" s="13"/>
      <c r="NGO76" s="13"/>
      <c r="NGP76" s="13"/>
      <c r="NGQ76" s="13"/>
      <c r="NGR76" s="13"/>
      <c r="NGS76" s="13"/>
      <c r="NGT76" s="13"/>
      <c r="NGU76" s="13"/>
      <c r="NGV76" s="13"/>
      <c r="NGW76" s="13"/>
      <c r="NGX76" s="13"/>
      <c r="NGY76" s="13"/>
      <c r="NGZ76" s="13"/>
      <c r="NHA76" s="13"/>
      <c r="NHB76" s="13"/>
      <c r="NHC76" s="13"/>
      <c r="NHD76" s="13"/>
      <c r="NHE76" s="13"/>
      <c r="NHF76" s="13"/>
      <c r="NHG76" s="13"/>
      <c r="NHH76" s="13"/>
      <c r="NHI76" s="13"/>
      <c r="NHJ76" s="13"/>
      <c r="NHK76" s="13"/>
      <c r="NHL76" s="13"/>
      <c r="NHM76" s="13"/>
      <c r="NHN76" s="13"/>
      <c r="NHO76" s="13"/>
      <c r="NHP76" s="13"/>
      <c r="NHQ76" s="13"/>
      <c r="NHR76" s="13"/>
      <c r="NHS76" s="13"/>
      <c r="NHT76" s="13"/>
      <c r="NHU76" s="13"/>
      <c r="NHV76" s="13"/>
      <c r="NHW76" s="13"/>
      <c r="NHX76" s="13"/>
      <c r="NHY76" s="13"/>
      <c r="NHZ76" s="13"/>
      <c r="NIA76" s="13"/>
      <c r="NIB76" s="13"/>
      <c r="NIC76" s="13"/>
      <c r="NID76" s="13"/>
      <c r="NIE76" s="13"/>
      <c r="NIF76" s="13"/>
      <c r="NIG76" s="13"/>
      <c r="NIH76" s="13"/>
      <c r="NII76" s="13"/>
      <c r="NIJ76" s="13"/>
      <c r="NIK76" s="13"/>
      <c r="NIL76" s="13"/>
      <c r="NIM76" s="13"/>
      <c r="NIN76" s="13"/>
      <c r="NIO76" s="13"/>
      <c r="NIP76" s="13"/>
      <c r="NIQ76" s="13"/>
      <c r="NIR76" s="13"/>
      <c r="NIS76" s="13"/>
      <c r="NIT76" s="13"/>
      <c r="NIU76" s="13"/>
      <c r="NIV76" s="13"/>
      <c r="NIW76" s="13"/>
      <c r="NIX76" s="13"/>
      <c r="NIY76" s="13"/>
      <c r="NIZ76" s="13"/>
      <c r="NJA76" s="13"/>
      <c r="NJB76" s="13"/>
      <c r="NJC76" s="13"/>
      <c r="NJD76" s="13"/>
      <c r="NJE76" s="13"/>
      <c r="NJF76" s="13"/>
      <c r="NJG76" s="13"/>
      <c r="NJH76" s="13"/>
      <c r="NJI76" s="13"/>
      <c r="NJJ76" s="13"/>
      <c r="NJK76" s="13"/>
      <c r="NJL76" s="13"/>
      <c r="NJM76" s="13"/>
      <c r="NJN76" s="13"/>
      <c r="NJO76" s="13"/>
      <c r="NJP76" s="13"/>
      <c r="NJQ76" s="13"/>
      <c r="NJR76" s="13"/>
      <c r="NJS76" s="13"/>
      <c r="NJT76" s="13"/>
      <c r="NJU76" s="13"/>
      <c r="NJV76" s="13"/>
      <c r="NJW76" s="13"/>
      <c r="NJX76" s="13"/>
      <c r="NJY76" s="13"/>
      <c r="NJZ76" s="13"/>
      <c r="NKA76" s="13"/>
      <c r="NKB76" s="13"/>
      <c r="NKC76" s="13"/>
      <c r="NKD76" s="13"/>
      <c r="NKE76" s="13"/>
      <c r="NKF76" s="13"/>
      <c r="NKG76" s="13"/>
      <c r="NKH76" s="13"/>
      <c r="NKI76" s="13"/>
      <c r="NKJ76" s="13"/>
      <c r="NKK76" s="13"/>
      <c r="NKL76" s="13"/>
      <c r="NKM76" s="13"/>
      <c r="NKN76" s="13"/>
      <c r="NKO76" s="13"/>
      <c r="NKP76" s="13"/>
      <c r="NKQ76" s="13"/>
      <c r="NKR76" s="13"/>
      <c r="NKS76" s="13"/>
      <c r="NKT76" s="13"/>
      <c r="NKU76" s="13"/>
      <c r="NKV76" s="13"/>
      <c r="NKW76" s="13"/>
      <c r="NKX76" s="13"/>
      <c r="NKY76" s="13"/>
      <c r="NKZ76" s="13"/>
      <c r="NLA76" s="13"/>
      <c r="NLB76" s="13"/>
      <c r="NLC76" s="13"/>
      <c r="NLD76" s="13"/>
      <c r="NLE76" s="13"/>
      <c r="NLF76" s="13"/>
      <c r="NLG76" s="13"/>
      <c r="NLH76" s="13"/>
      <c r="NLI76" s="13"/>
      <c r="NLJ76" s="13"/>
      <c r="NLK76" s="13"/>
      <c r="NLL76" s="13"/>
      <c r="NLM76" s="13"/>
      <c r="NLN76" s="13"/>
      <c r="NLO76" s="13"/>
      <c r="NLP76" s="13"/>
      <c r="NLQ76" s="13"/>
      <c r="NLR76" s="13"/>
      <c r="NLS76" s="13"/>
      <c r="NLT76" s="13"/>
      <c r="NLU76" s="13"/>
      <c r="NLV76" s="13"/>
      <c r="NLW76" s="13"/>
      <c r="NLX76" s="13"/>
      <c r="NLY76" s="13"/>
      <c r="NLZ76" s="13"/>
      <c r="NMA76" s="13"/>
      <c r="NMB76" s="13"/>
      <c r="NMC76" s="13"/>
      <c r="NMD76" s="13"/>
      <c r="NME76" s="13"/>
      <c r="NMF76" s="13"/>
      <c r="NMG76" s="13"/>
      <c r="NMH76" s="13"/>
      <c r="NMI76" s="13"/>
      <c r="NMJ76" s="13"/>
      <c r="NMK76" s="13"/>
      <c r="NML76" s="13"/>
      <c r="NMM76" s="13"/>
      <c r="NMN76" s="13"/>
      <c r="NMO76" s="13"/>
      <c r="NMP76" s="13"/>
      <c r="NMQ76" s="13"/>
      <c r="NMR76" s="13"/>
      <c r="NMS76" s="13"/>
      <c r="NMT76" s="13"/>
      <c r="NMU76" s="13"/>
      <c r="NMV76" s="13"/>
      <c r="NMW76" s="13"/>
      <c r="NMX76" s="13"/>
      <c r="NMY76" s="13"/>
      <c r="NMZ76" s="13"/>
      <c r="NNA76" s="13"/>
      <c r="NNB76" s="13"/>
      <c r="NNC76" s="13"/>
      <c r="NND76" s="13"/>
      <c r="NNE76" s="13"/>
      <c r="NNF76" s="13"/>
      <c r="NNG76" s="13"/>
      <c r="NNH76" s="13"/>
      <c r="NNI76" s="13"/>
      <c r="NNJ76" s="13"/>
      <c r="NNK76" s="13"/>
      <c r="NNL76" s="13"/>
      <c r="NNM76" s="13"/>
      <c r="NNN76" s="13"/>
      <c r="NNO76" s="13"/>
      <c r="NNP76" s="13"/>
      <c r="NNQ76" s="13"/>
      <c r="NNR76" s="13"/>
      <c r="NNS76" s="13"/>
      <c r="NNT76" s="13"/>
      <c r="NNU76" s="13"/>
      <c r="NNV76" s="13"/>
      <c r="NNW76" s="13"/>
      <c r="NNX76" s="13"/>
      <c r="NNY76" s="13"/>
      <c r="NNZ76" s="13"/>
      <c r="NOA76" s="13"/>
      <c r="NOB76" s="13"/>
      <c r="NOC76" s="13"/>
      <c r="NOD76" s="13"/>
      <c r="NOE76" s="13"/>
      <c r="NOF76" s="13"/>
      <c r="NOG76" s="13"/>
      <c r="NOH76" s="13"/>
      <c r="NOI76" s="13"/>
      <c r="NOJ76" s="13"/>
      <c r="NOK76" s="13"/>
      <c r="NOL76" s="13"/>
      <c r="NOM76" s="13"/>
      <c r="NON76" s="13"/>
      <c r="NOO76" s="13"/>
      <c r="NOP76" s="13"/>
      <c r="NOQ76" s="13"/>
      <c r="NOR76" s="13"/>
      <c r="NOS76" s="13"/>
      <c r="NOT76" s="13"/>
      <c r="NOU76" s="13"/>
      <c r="NOV76" s="13"/>
      <c r="NOW76" s="13"/>
      <c r="NOX76" s="13"/>
      <c r="NOY76" s="13"/>
      <c r="NOZ76" s="13"/>
      <c r="NPA76" s="13"/>
      <c r="NPB76" s="13"/>
      <c r="NPC76" s="13"/>
      <c r="NPD76" s="13"/>
      <c r="NPE76" s="13"/>
      <c r="NPF76" s="13"/>
      <c r="NPG76" s="13"/>
      <c r="NPH76" s="13"/>
      <c r="NPI76" s="13"/>
      <c r="NPJ76" s="13"/>
      <c r="NPK76" s="13"/>
      <c r="NPL76" s="13"/>
      <c r="NPM76" s="13"/>
      <c r="NPN76" s="13"/>
      <c r="NPO76" s="13"/>
      <c r="NPP76" s="13"/>
      <c r="NPQ76" s="13"/>
      <c r="NPR76" s="13"/>
      <c r="NPS76" s="13"/>
      <c r="NPT76" s="13"/>
      <c r="NPU76" s="13"/>
      <c r="NPV76" s="13"/>
      <c r="NPW76" s="13"/>
      <c r="NPX76" s="13"/>
      <c r="NPY76" s="13"/>
      <c r="NPZ76" s="13"/>
      <c r="NQA76" s="13"/>
      <c r="NQB76" s="13"/>
      <c r="NQC76" s="13"/>
      <c r="NQD76" s="13"/>
      <c r="NQE76" s="13"/>
      <c r="NQF76" s="13"/>
      <c r="NQG76" s="13"/>
      <c r="NQH76" s="13"/>
      <c r="NQI76" s="13"/>
      <c r="NQJ76" s="13"/>
      <c r="NQK76" s="13"/>
      <c r="NQL76" s="13"/>
      <c r="NQM76" s="13"/>
      <c r="NQN76" s="13"/>
      <c r="NQO76" s="13"/>
      <c r="NQP76" s="13"/>
      <c r="NQQ76" s="13"/>
      <c r="NQR76" s="13"/>
      <c r="NQS76" s="13"/>
      <c r="NQT76" s="13"/>
      <c r="NQU76" s="13"/>
      <c r="NQV76" s="13"/>
      <c r="NQW76" s="13"/>
      <c r="NQX76" s="13"/>
      <c r="NQY76" s="13"/>
      <c r="NQZ76" s="13"/>
      <c r="NRA76" s="13"/>
      <c r="NRB76" s="13"/>
      <c r="NRC76" s="13"/>
      <c r="NRD76" s="13"/>
      <c r="NRE76" s="13"/>
      <c r="NRF76" s="13"/>
      <c r="NRG76" s="13"/>
      <c r="NRH76" s="13"/>
      <c r="NRI76" s="13"/>
      <c r="NRJ76" s="13"/>
      <c r="NRK76" s="13"/>
      <c r="NRL76" s="13"/>
      <c r="NRM76" s="13"/>
      <c r="NRN76" s="13"/>
      <c r="NRO76" s="13"/>
      <c r="NRP76" s="13"/>
      <c r="NRQ76" s="13"/>
      <c r="NRR76" s="13"/>
      <c r="NRS76" s="13"/>
      <c r="NRT76" s="13"/>
      <c r="NRU76" s="13"/>
      <c r="NRV76" s="13"/>
      <c r="NRW76" s="13"/>
      <c r="NRX76" s="13"/>
      <c r="NRY76" s="13"/>
      <c r="NRZ76" s="13"/>
      <c r="NSA76" s="13"/>
      <c r="NSB76" s="13"/>
      <c r="NSC76" s="13"/>
      <c r="NSD76" s="13"/>
      <c r="NSE76" s="13"/>
      <c r="NSF76" s="13"/>
      <c r="NSG76" s="13"/>
      <c r="NSH76" s="13"/>
      <c r="NSI76" s="13"/>
      <c r="NSJ76" s="13"/>
      <c r="NSK76" s="13"/>
      <c r="NSL76" s="13"/>
      <c r="NSM76" s="13"/>
      <c r="NSN76" s="13"/>
      <c r="NSO76" s="13"/>
      <c r="NSP76" s="13"/>
      <c r="NSQ76" s="13"/>
      <c r="NSR76" s="13"/>
      <c r="NSS76" s="13"/>
      <c r="NST76" s="13"/>
      <c r="NSU76" s="13"/>
      <c r="NSV76" s="13"/>
      <c r="NSW76" s="13"/>
      <c r="NSX76" s="13"/>
      <c r="NSY76" s="13"/>
      <c r="NSZ76" s="13"/>
      <c r="NTA76" s="13"/>
      <c r="NTB76" s="13"/>
      <c r="NTC76" s="13"/>
      <c r="NTD76" s="13"/>
      <c r="NTE76" s="13"/>
      <c r="NTF76" s="13"/>
      <c r="NTG76" s="13"/>
      <c r="NTH76" s="13"/>
      <c r="NTI76" s="13"/>
      <c r="NTJ76" s="13"/>
      <c r="NTK76" s="13"/>
      <c r="NTL76" s="13"/>
      <c r="NTM76" s="13"/>
      <c r="NTN76" s="13"/>
      <c r="NTO76" s="13"/>
      <c r="NTP76" s="13"/>
      <c r="NTQ76" s="13"/>
      <c r="NTR76" s="13"/>
      <c r="NTS76" s="13"/>
      <c r="NTT76" s="13"/>
      <c r="NTU76" s="13"/>
      <c r="NTV76" s="13"/>
      <c r="NTW76" s="13"/>
      <c r="NTX76" s="13"/>
      <c r="NTY76" s="13"/>
      <c r="NTZ76" s="13"/>
      <c r="NUA76" s="13"/>
      <c r="NUB76" s="13"/>
      <c r="NUC76" s="13"/>
      <c r="NUD76" s="13"/>
      <c r="NUE76" s="13"/>
      <c r="NUF76" s="13"/>
      <c r="NUG76" s="13"/>
      <c r="NUH76" s="13"/>
      <c r="NUI76" s="13"/>
      <c r="NUJ76" s="13"/>
      <c r="NUK76" s="13"/>
      <c r="NUL76" s="13"/>
      <c r="NUM76" s="13"/>
      <c r="NUN76" s="13"/>
      <c r="NUO76" s="13"/>
      <c r="NUP76" s="13"/>
      <c r="NUQ76" s="13"/>
      <c r="NUR76" s="13"/>
      <c r="NUS76" s="13"/>
      <c r="NUT76" s="13"/>
      <c r="NUU76" s="13"/>
      <c r="NUV76" s="13"/>
      <c r="NUW76" s="13"/>
      <c r="NUX76" s="13"/>
      <c r="NUY76" s="13"/>
      <c r="NUZ76" s="13"/>
      <c r="NVA76" s="13"/>
      <c r="NVB76" s="13"/>
      <c r="NVC76" s="13"/>
      <c r="NVD76" s="13"/>
      <c r="NVE76" s="13"/>
      <c r="NVF76" s="13"/>
      <c r="NVG76" s="13"/>
      <c r="NVH76" s="13"/>
      <c r="NVI76" s="13"/>
      <c r="NVJ76" s="13"/>
      <c r="NVK76" s="13"/>
      <c r="NVL76" s="13"/>
      <c r="NVM76" s="13"/>
      <c r="NVN76" s="13"/>
      <c r="NVO76" s="13"/>
      <c r="NVP76" s="13"/>
      <c r="NVQ76" s="13"/>
      <c r="NVR76" s="13"/>
      <c r="NVS76" s="13"/>
      <c r="NVT76" s="13"/>
      <c r="NVU76" s="13"/>
      <c r="NVV76" s="13"/>
      <c r="NVW76" s="13"/>
      <c r="NVX76" s="13"/>
      <c r="NVY76" s="13"/>
      <c r="NVZ76" s="13"/>
      <c r="NWA76" s="13"/>
      <c r="NWB76" s="13"/>
      <c r="NWC76" s="13"/>
      <c r="NWD76" s="13"/>
      <c r="NWE76" s="13"/>
      <c r="NWF76" s="13"/>
      <c r="NWG76" s="13"/>
      <c r="NWH76" s="13"/>
      <c r="NWI76" s="13"/>
      <c r="NWJ76" s="13"/>
      <c r="NWK76" s="13"/>
      <c r="NWL76" s="13"/>
      <c r="NWM76" s="13"/>
      <c r="NWN76" s="13"/>
      <c r="NWO76" s="13"/>
      <c r="NWP76" s="13"/>
      <c r="NWQ76" s="13"/>
      <c r="NWR76" s="13"/>
      <c r="NWS76" s="13"/>
      <c r="NWT76" s="13"/>
      <c r="NWU76" s="13"/>
      <c r="NWV76" s="13"/>
      <c r="NWW76" s="13"/>
      <c r="NWX76" s="13"/>
      <c r="NWY76" s="13"/>
      <c r="NWZ76" s="13"/>
      <c r="NXA76" s="13"/>
      <c r="NXB76" s="13"/>
      <c r="NXC76" s="13"/>
      <c r="NXD76" s="13"/>
      <c r="NXE76" s="13"/>
      <c r="NXF76" s="13"/>
      <c r="NXG76" s="13"/>
      <c r="NXH76" s="13"/>
      <c r="NXI76" s="13"/>
      <c r="NXJ76" s="13"/>
      <c r="NXK76" s="13"/>
      <c r="NXL76" s="13"/>
      <c r="NXM76" s="13"/>
      <c r="NXN76" s="13"/>
      <c r="NXO76" s="13"/>
      <c r="NXP76" s="13"/>
      <c r="NXQ76" s="13"/>
      <c r="NXR76" s="13"/>
      <c r="NXS76" s="13"/>
      <c r="NXT76" s="13"/>
      <c r="NXU76" s="13"/>
      <c r="NXV76" s="13"/>
      <c r="NXW76" s="13"/>
      <c r="NXX76" s="13"/>
      <c r="NXY76" s="13"/>
      <c r="NXZ76" s="13"/>
      <c r="NYA76" s="13"/>
      <c r="NYB76" s="13"/>
      <c r="NYC76" s="13"/>
      <c r="NYD76" s="13"/>
      <c r="NYE76" s="13"/>
      <c r="NYF76" s="13"/>
      <c r="NYG76" s="13"/>
      <c r="NYH76" s="13"/>
      <c r="NYI76" s="13"/>
      <c r="NYJ76" s="13"/>
      <c r="NYK76" s="13"/>
      <c r="NYL76" s="13"/>
      <c r="NYM76" s="13"/>
      <c r="NYN76" s="13"/>
      <c r="NYO76" s="13"/>
      <c r="NYP76" s="13"/>
      <c r="NYQ76" s="13"/>
      <c r="NYR76" s="13"/>
      <c r="NYS76" s="13"/>
      <c r="NYT76" s="13"/>
      <c r="NYU76" s="13"/>
      <c r="NYV76" s="13"/>
      <c r="NYW76" s="13"/>
      <c r="NYX76" s="13"/>
      <c r="NYY76" s="13"/>
      <c r="NYZ76" s="13"/>
      <c r="NZA76" s="13"/>
      <c r="NZB76" s="13"/>
      <c r="NZC76" s="13"/>
      <c r="NZD76" s="13"/>
      <c r="NZE76" s="13"/>
      <c r="NZF76" s="13"/>
      <c r="NZG76" s="13"/>
      <c r="NZH76" s="13"/>
      <c r="NZI76" s="13"/>
      <c r="NZJ76" s="13"/>
      <c r="NZK76" s="13"/>
      <c r="NZL76" s="13"/>
      <c r="NZM76" s="13"/>
      <c r="NZN76" s="13"/>
      <c r="NZO76" s="13"/>
      <c r="NZP76" s="13"/>
      <c r="NZQ76" s="13"/>
      <c r="NZR76" s="13"/>
      <c r="NZS76" s="13"/>
      <c r="NZT76" s="13"/>
      <c r="NZU76" s="13"/>
      <c r="NZV76" s="13"/>
      <c r="NZW76" s="13"/>
      <c r="NZX76" s="13"/>
      <c r="NZY76" s="13"/>
      <c r="NZZ76" s="13"/>
      <c r="OAA76" s="13"/>
      <c r="OAB76" s="13"/>
      <c r="OAC76" s="13"/>
      <c r="OAD76" s="13"/>
      <c r="OAE76" s="13"/>
      <c r="OAF76" s="13"/>
      <c r="OAG76" s="13"/>
      <c r="OAH76" s="13"/>
      <c r="OAI76" s="13"/>
      <c r="OAJ76" s="13"/>
      <c r="OAK76" s="13"/>
      <c r="OAL76" s="13"/>
      <c r="OAM76" s="13"/>
      <c r="OAN76" s="13"/>
      <c r="OAO76" s="13"/>
      <c r="OAP76" s="13"/>
      <c r="OAQ76" s="13"/>
      <c r="OAR76" s="13"/>
      <c r="OAS76" s="13"/>
      <c r="OAT76" s="13"/>
      <c r="OAU76" s="13"/>
      <c r="OAV76" s="13"/>
      <c r="OAW76" s="13"/>
      <c r="OAX76" s="13"/>
      <c r="OAY76" s="13"/>
      <c r="OAZ76" s="13"/>
      <c r="OBA76" s="13"/>
      <c r="OBB76" s="13"/>
      <c r="OBC76" s="13"/>
      <c r="OBD76" s="13"/>
      <c r="OBE76" s="13"/>
      <c r="OBF76" s="13"/>
      <c r="OBG76" s="13"/>
      <c r="OBH76" s="13"/>
      <c r="OBI76" s="13"/>
      <c r="OBJ76" s="13"/>
      <c r="OBK76" s="13"/>
      <c r="OBL76" s="13"/>
      <c r="OBM76" s="13"/>
      <c r="OBN76" s="13"/>
      <c r="OBO76" s="13"/>
      <c r="OBP76" s="13"/>
      <c r="OBQ76" s="13"/>
      <c r="OBR76" s="13"/>
      <c r="OBS76" s="13"/>
      <c r="OBT76" s="13"/>
      <c r="OBU76" s="13"/>
      <c r="OBV76" s="13"/>
      <c r="OBW76" s="13"/>
      <c r="OBX76" s="13"/>
      <c r="OBY76" s="13"/>
      <c r="OBZ76" s="13"/>
      <c r="OCA76" s="13"/>
      <c r="OCB76" s="13"/>
      <c r="OCC76" s="13"/>
      <c r="OCD76" s="13"/>
      <c r="OCE76" s="13"/>
      <c r="OCF76" s="13"/>
      <c r="OCG76" s="13"/>
      <c r="OCH76" s="13"/>
      <c r="OCI76" s="13"/>
      <c r="OCJ76" s="13"/>
      <c r="OCK76" s="13"/>
      <c r="OCL76" s="13"/>
      <c r="OCM76" s="13"/>
      <c r="OCN76" s="13"/>
      <c r="OCO76" s="13"/>
      <c r="OCP76" s="13"/>
      <c r="OCQ76" s="13"/>
      <c r="OCR76" s="13"/>
      <c r="OCS76" s="13"/>
      <c r="OCT76" s="13"/>
      <c r="OCU76" s="13"/>
      <c r="OCV76" s="13"/>
      <c r="OCW76" s="13"/>
      <c r="OCX76" s="13"/>
      <c r="OCY76" s="13"/>
      <c r="OCZ76" s="13"/>
      <c r="ODA76" s="13"/>
      <c r="ODB76" s="13"/>
      <c r="ODC76" s="13"/>
      <c r="ODD76" s="13"/>
      <c r="ODE76" s="13"/>
      <c r="ODF76" s="13"/>
      <c r="ODG76" s="13"/>
      <c r="ODH76" s="13"/>
      <c r="ODI76" s="13"/>
      <c r="ODJ76" s="13"/>
      <c r="ODK76" s="13"/>
      <c r="ODL76" s="13"/>
      <c r="ODM76" s="13"/>
      <c r="ODN76" s="13"/>
      <c r="ODO76" s="13"/>
      <c r="ODP76" s="13"/>
      <c r="ODQ76" s="13"/>
      <c r="ODR76" s="13"/>
      <c r="ODS76" s="13"/>
      <c r="ODT76" s="13"/>
      <c r="ODU76" s="13"/>
      <c r="ODV76" s="13"/>
      <c r="ODW76" s="13"/>
      <c r="ODX76" s="13"/>
      <c r="ODY76" s="13"/>
      <c r="ODZ76" s="13"/>
      <c r="OEA76" s="13"/>
      <c r="OEB76" s="13"/>
      <c r="OEC76" s="13"/>
      <c r="OED76" s="13"/>
      <c r="OEE76" s="13"/>
      <c r="OEF76" s="13"/>
      <c r="OEG76" s="13"/>
      <c r="OEH76" s="13"/>
      <c r="OEI76" s="13"/>
      <c r="OEJ76" s="13"/>
      <c r="OEK76" s="13"/>
      <c r="OEL76" s="13"/>
      <c r="OEM76" s="13"/>
      <c r="OEN76" s="13"/>
      <c r="OEO76" s="13"/>
      <c r="OEP76" s="13"/>
      <c r="OEQ76" s="13"/>
      <c r="OER76" s="13"/>
      <c r="OES76" s="13"/>
      <c r="OET76" s="13"/>
      <c r="OEU76" s="13"/>
      <c r="OEV76" s="13"/>
      <c r="OEW76" s="13"/>
      <c r="OEX76" s="13"/>
      <c r="OEY76" s="13"/>
      <c r="OEZ76" s="13"/>
      <c r="OFA76" s="13"/>
      <c r="OFB76" s="13"/>
      <c r="OFC76" s="13"/>
      <c r="OFD76" s="13"/>
      <c r="OFE76" s="13"/>
      <c r="OFF76" s="13"/>
      <c r="OFG76" s="13"/>
      <c r="OFH76" s="13"/>
      <c r="OFI76" s="13"/>
      <c r="OFJ76" s="13"/>
      <c r="OFK76" s="13"/>
      <c r="OFL76" s="13"/>
      <c r="OFM76" s="13"/>
      <c r="OFN76" s="13"/>
      <c r="OFO76" s="13"/>
      <c r="OFP76" s="13"/>
      <c r="OFQ76" s="13"/>
      <c r="OFR76" s="13"/>
      <c r="OFS76" s="13"/>
      <c r="OFT76" s="13"/>
      <c r="OFU76" s="13"/>
      <c r="OFV76" s="13"/>
      <c r="OFW76" s="13"/>
      <c r="OFX76" s="13"/>
      <c r="OFY76" s="13"/>
      <c r="OFZ76" s="13"/>
      <c r="OGA76" s="13"/>
      <c r="OGB76" s="13"/>
      <c r="OGC76" s="13"/>
      <c r="OGD76" s="13"/>
      <c r="OGE76" s="13"/>
      <c r="OGF76" s="13"/>
      <c r="OGG76" s="13"/>
      <c r="OGH76" s="13"/>
      <c r="OGI76" s="13"/>
      <c r="OGJ76" s="13"/>
      <c r="OGK76" s="13"/>
      <c r="OGL76" s="13"/>
      <c r="OGM76" s="13"/>
      <c r="OGN76" s="13"/>
      <c r="OGO76" s="13"/>
      <c r="OGP76" s="13"/>
      <c r="OGQ76" s="13"/>
      <c r="OGR76" s="13"/>
      <c r="OGS76" s="13"/>
      <c r="OGT76" s="13"/>
      <c r="OGU76" s="13"/>
      <c r="OGV76" s="13"/>
      <c r="OGW76" s="13"/>
      <c r="OGX76" s="13"/>
      <c r="OGY76" s="13"/>
      <c r="OGZ76" s="13"/>
      <c r="OHA76" s="13"/>
      <c r="OHB76" s="13"/>
      <c r="OHC76" s="13"/>
      <c r="OHD76" s="13"/>
      <c r="OHE76" s="13"/>
      <c r="OHF76" s="13"/>
      <c r="OHG76" s="13"/>
      <c r="OHH76" s="13"/>
      <c r="OHI76" s="13"/>
      <c r="OHJ76" s="13"/>
      <c r="OHK76" s="13"/>
      <c r="OHL76" s="13"/>
      <c r="OHM76" s="13"/>
      <c r="OHN76" s="13"/>
      <c r="OHO76" s="13"/>
      <c r="OHP76" s="13"/>
      <c r="OHQ76" s="13"/>
      <c r="OHR76" s="13"/>
      <c r="OHS76" s="13"/>
      <c r="OHT76" s="13"/>
      <c r="OHU76" s="13"/>
      <c r="OHV76" s="13"/>
      <c r="OHW76" s="13"/>
      <c r="OHX76" s="13"/>
      <c r="OHY76" s="13"/>
      <c r="OHZ76" s="13"/>
      <c r="OIA76" s="13"/>
      <c r="OIB76" s="13"/>
      <c r="OIC76" s="13"/>
      <c r="OID76" s="13"/>
      <c r="OIE76" s="13"/>
      <c r="OIF76" s="13"/>
      <c r="OIG76" s="13"/>
      <c r="OIH76" s="13"/>
      <c r="OII76" s="13"/>
      <c r="OIJ76" s="13"/>
      <c r="OIK76" s="13"/>
      <c r="OIL76" s="13"/>
      <c r="OIM76" s="13"/>
      <c r="OIN76" s="13"/>
      <c r="OIO76" s="13"/>
      <c r="OIP76" s="13"/>
      <c r="OIQ76" s="13"/>
      <c r="OIR76" s="13"/>
      <c r="OIS76" s="13"/>
      <c r="OIT76" s="13"/>
      <c r="OIU76" s="13"/>
      <c r="OIV76" s="13"/>
      <c r="OIW76" s="13"/>
      <c r="OIX76" s="13"/>
      <c r="OIY76" s="13"/>
      <c r="OIZ76" s="13"/>
      <c r="OJA76" s="13"/>
      <c r="OJB76" s="13"/>
      <c r="OJC76" s="13"/>
      <c r="OJD76" s="13"/>
      <c r="OJE76" s="13"/>
      <c r="OJF76" s="13"/>
      <c r="OJG76" s="13"/>
      <c r="OJH76" s="13"/>
      <c r="OJI76" s="13"/>
      <c r="OJJ76" s="13"/>
      <c r="OJK76" s="13"/>
      <c r="OJL76" s="13"/>
      <c r="OJM76" s="13"/>
      <c r="OJN76" s="13"/>
      <c r="OJO76" s="13"/>
      <c r="OJP76" s="13"/>
      <c r="OJQ76" s="13"/>
      <c r="OJR76" s="13"/>
      <c r="OJS76" s="13"/>
      <c r="OJT76" s="13"/>
      <c r="OJU76" s="13"/>
      <c r="OJV76" s="13"/>
      <c r="OJW76" s="13"/>
      <c r="OJX76" s="13"/>
      <c r="OJY76" s="13"/>
      <c r="OJZ76" s="13"/>
      <c r="OKA76" s="13"/>
      <c r="OKB76" s="13"/>
      <c r="OKC76" s="13"/>
      <c r="OKD76" s="13"/>
      <c r="OKE76" s="13"/>
      <c r="OKF76" s="13"/>
      <c r="OKG76" s="13"/>
      <c r="OKH76" s="13"/>
      <c r="OKI76" s="13"/>
      <c r="OKJ76" s="13"/>
      <c r="OKK76" s="13"/>
      <c r="OKL76" s="13"/>
      <c r="OKM76" s="13"/>
      <c r="OKN76" s="13"/>
      <c r="OKO76" s="13"/>
      <c r="OKP76" s="13"/>
      <c r="OKQ76" s="13"/>
      <c r="OKR76" s="13"/>
      <c r="OKS76" s="13"/>
      <c r="OKT76" s="13"/>
      <c r="OKU76" s="13"/>
      <c r="OKV76" s="13"/>
      <c r="OKW76" s="13"/>
      <c r="OKX76" s="13"/>
      <c r="OKY76" s="13"/>
      <c r="OKZ76" s="13"/>
      <c r="OLA76" s="13"/>
      <c r="OLB76" s="13"/>
      <c r="OLC76" s="13"/>
      <c r="OLD76" s="13"/>
      <c r="OLE76" s="13"/>
      <c r="OLF76" s="13"/>
      <c r="OLG76" s="13"/>
      <c r="OLH76" s="13"/>
      <c r="OLI76" s="13"/>
      <c r="OLJ76" s="13"/>
      <c r="OLK76" s="13"/>
      <c r="OLL76" s="13"/>
      <c r="OLM76" s="13"/>
      <c r="OLN76" s="13"/>
      <c r="OLO76" s="13"/>
      <c r="OLP76" s="13"/>
      <c r="OLQ76" s="13"/>
      <c r="OLR76" s="13"/>
      <c r="OLS76" s="13"/>
      <c r="OLT76" s="13"/>
      <c r="OLU76" s="13"/>
      <c r="OLV76" s="13"/>
      <c r="OLW76" s="13"/>
      <c r="OLX76" s="13"/>
      <c r="OLY76" s="13"/>
      <c r="OLZ76" s="13"/>
      <c r="OMA76" s="13"/>
      <c r="OMB76" s="13"/>
      <c r="OMC76" s="13"/>
      <c r="OMD76" s="13"/>
      <c r="OME76" s="13"/>
      <c r="OMF76" s="13"/>
      <c r="OMG76" s="13"/>
      <c r="OMH76" s="13"/>
      <c r="OMI76" s="13"/>
      <c r="OMJ76" s="13"/>
      <c r="OMK76" s="13"/>
      <c r="OML76" s="13"/>
      <c r="OMM76" s="13"/>
      <c r="OMN76" s="13"/>
      <c r="OMO76" s="13"/>
      <c r="OMP76" s="13"/>
      <c r="OMQ76" s="13"/>
      <c r="OMR76" s="13"/>
      <c r="OMS76" s="13"/>
      <c r="OMT76" s="13"/>
      <c r="OMU76" s="13"/>
      <c r="OMV76" s="13"/>
      <c r="OMW76" s="13"/>
      <c r="OMX76" s="13"/>
      <c r="OMY76" s="13"/>
      <c r="OMZ76" s="13"/>
      <c r="ONA76" s="13"/>
      <c r="ONB76" s="13"/>
      <c r="ONC76" s="13"/>
      <c r="OND76" s="13"/>
      <c r="ONE76" s="13"/>
      <c r="ONF76" s="13"/>
      <c r="ONG76" s="13"/>
      <c r="ONH76" s="13"/>
      <c r="ONI76" s="13"/>
      <c r="ONJ76" s="13"/>
      <c r="ONK76" s="13"/>
      <c r="ONL76" s="13"/>
      <c r="ONM76" s="13"/>
      <c r="ONN76" s="13"/>
      <c r="ONO76" s="13"/>
      <c r="ONP76" s="13"/>
      <c r="ONQ76" s="13"/>
      <c r="ONR76" s="13"/>
      <c r="ONS76" s="13"/>
      <c r="ONT76" s="13"/>
      <c r="ONU76" s="13"/>
      <c r="ONV76" s="13"/>
      <c r="ONW76" s="13"/>
      <c r="ONX76" s="13"/>
      <c r="ONY76" s="13"/>
      <c r="ONZ76" s="13"/>
      <c r="OOA76" s="13"/>
      <c r="OOB76" s="13"/>
      <c r="OOC76" s="13"/>
      <c r="OOD76" s="13"/>
      <c r="OOE76" s="13"/>
      <c r="OOF76" s="13"/>
      <c r="OOG76" s="13"/>
      <c r="OOH76" s="13"/>
      <c r="OOI76" s="13"/>
      <c r="OOJ76" s="13"/>
      <c r="OOK76" s="13"/>
      <c r="OOL76" s="13"/>
      <c r="OOM76" s="13"/>
      <c r="OON76" s="13"/>
      <c r="OOO76" s="13"/>
      <c r="OOP76" s="13"/>
      <c r="OOQ76" s="13"/>
      <c r="OOR76" s="13"/>
      <c r="OOS76" s="13"/>
      <c r="OOT76" s="13"/>
      <c r="OOU76" s="13"/>
      <c r="OOV76" s="13"/>
      <c r="OOW76" s="13"/>
      <c r="OOX76" s="13"/>
      <c r="OOY76" s="13"/>
      <c r="OOZ76" s="13"/>
      <c r="OPA76" s="13"/>
      <c r="OPB76" s="13"/>
      <c r="OPC76" s="13"/>
      <c r="OPD76" s="13"/>
      <c r="OPE76" s="13"/>
      <c r="OPF76" s="13"/>
      <c r="OPG76" s="13"/>
      <c r="OPH76" s="13"/>
      <c r="OPI76" s="13"/>
      <c r="OPJ76" s="13"/>
      <c r="OPK76" s="13"/>
      <c r="OPL76" s="13"/>
      <c r="OPM76" s="13"/>
      <c r="OPN76" s="13"/>
      <c r="OPO76" s="13"/>
      <c r="OPP76" s="13"/>
      <c r="OPQ76" s="13"/>
      <c r="OPR76" s="13"/>
      <c r="OPS76" s="13"/>
      <c r="OPT76" s="13"/>
      <c r="OPU76" s="13"/>
      <c r="OPV76" s="13"/>
      <c r="OPW76" s="13"/>
      <c r="OPX76" s="13"/>
      <c r="OPY76" s="13"/>
      <c r="OPZ76" s="13"/>
      <c r="OQA76" s="13"/>
      <c r="OQB76" s="13"/>
      <c r="OQC76" s="13"/>
      <c r="OQD76" s="13"/>
      <c r="OQE76" s="13"/>
      <c r="OQF76" s="13"/>
      <c r="OQG76" s="13"/>
      <c r="OQH76" s="13"/>
      <c r="OQI76" s="13"/>
      <c r="OQJ76" s="13"/>
      <c r="OQK76" s="13"/>
      <c r="OQL76" s="13"/>
      <c r="OQM76" s="13"/>
      <c r="OQN76" s="13"/>
      <c r="OQO76" s="13"/>
      <c r="OQP76" s="13"/>
      <c r="OQQ76" s="13"/>
      <c r="OQR76" s="13"/>
      <c r="OQS76" s="13"/>
      <c r="OQT76" s="13"/>
      <c r="OQU76" s="13"/>
      <c r="OQV76" s="13"/>
      <c r="OQW76" s="13"/>
      <c r="OQX76" s="13"/>
      <c r="OQY76" s="13"/>
      <c r="OQZ76" s="13"/>
      <c r="ORA76" s="13"/>
      <c r="ORB76" s="13"/>
      <c r="ORC76" s="13"/>
      <c r="ORD76" s="13"/>
      <c r="ORE76" s="13"/>
      <c r="ORF76" s="13"/>
      <c r="ORG76" s="13"/>
      <c r="ORH76" s="13"/>
      <c r="ORI76" s="13"/>
      <c r="ORJ76" s="13"/>
      <c r="ORK76" s="13"/>
      <c r="ORL76" s="13"/>
      <c r="ORM76" s="13"/>
      <c r="ORN76" s="13"/>
      <c r="ORO76" s="13"/>
      <c r="ORP76" s="13"/>
      <c r="ORQ76" s="13"/>
      <c r="ORR76" s="13"/>
      <c r="ORS76" s="13"/>
      <c r="ORT76" s="13"/>
      <c r="ORU76" s="13"/>
      <c r="ORV76" s="13"/>
      <c r="ORW76" s="13"/>
      <c r="ORX76" s="13"/>
      <c r="ORY76" s="13"/>
      <c r="ORZ76" s="13"/>
      <c r="OSA76" s="13"/>
      <c r="OSB76" s="13"/>
      <c r="OSC76" s="13"/>
      <c r="OSD76" s="13"/>
      <c r="OSE76" s="13"/>
      <c r="OSF76" s="13"/>
      <c r="OSG76" s="13"/>
      <c r="OSH76" s="13"/>
      <c r="OSI76" s="13"/>
      <c r="OSJ76" s="13"/>
      <c r="OSK76" s="13"/>
      <c r="OSL76" s="13"/>
      <c r="OSM76" s="13"/>
      <c r="OSN76" s="13"/>
      <c r="OSO76" s="13"/>
      <c r="OSP76" s="13"/>
      <c r="OSQ76" s="13"/>
      <c r="OSR76" s="13"/>
      <c r="OSS76" s="13"/>
      <c r="OST76" s="13"/>
      <c r="OSU76" s="13"/>
      <c r="OSV76" s="13"/>
      <c r="OSW76" s="13"/>
      <c r="OSX76" s="13"/>
      <c r="OSY76" s="13"/>
      <c r="OSZ76" s="13"/>
      <c r="OTA76" s="13"/>
      <c r="OTB76" s="13"/>
      <c r="OTC76" s="13"/>
      <c r="OTD76" s="13"/>
      <c r="OTE76" s="13"/>
      <c r="OTF76" s="13"/>
      <c r="OTG76" s="13"/>
      <c r="OTH76" s="13"/>
      <c r="OTI76" s="13"/>
      <c r="OTJ76" s="13"/>
      <c r="OTK76" s="13"/>
      <c r="OTL76" s="13"/>
      <c r="OTM76" s="13"/>
      <c r="OTN76" s="13"/>
      <c r="OTO76" s="13"/>
      <c r="OTP76" s="13"/>
      <c r="OTQ76" s="13"/>
      <c r="OTR76" s="13"/>
      <c r="OTS76" s="13"/>
      <c r="OTT76" s="13"/>
      <c r="OTU76" s="13"/>
      <c r="OTV76" s="13"/>
      <c r="OTW76" s="13"/>
      <c r="OTX76" s="13"/>
      <c r="OTY76" s="13"/>
      <c r="OTZ76" s="13"/>
      <c r="OUA76" s="13"/>
      <c r="OUB76" s="13"/>
      <c r="OUC76" s="13"/>
      <c r="OUD76" s="13"/>
      <c r="OUE76" s="13"/>
      <c r="OUF76" s="13"/>
      <c r="OUG76" s="13"/>
      <c r="OUH76" s="13"/>
      <c r="OUI76" s="13"/>
      <c r="OUJ76" s="13"/>
      <c r="OUK76" s="13"/>
      <c r="OUL76" s="13"/>
      <c r="OUM76" s="13"/>
      <c r="OUN76" s="13"/>
      <c r="OUO76" s="13"/>
      <c r="OUP76" s="13"/>
      <c r="OUQ76" s="13"/>
      <c r="OUR76" s="13"/>
      <c r="OUS76" s="13"/>
      <c r="OUT76" s="13"/>
      <c r="OUU76" s="13"/>
      <c r="OUV76" s="13"/>
      <c r="OUW76" s="13"/>
      <c r="OUX76" s="13"/>
      <c r="OUY76" s="13"/>
      <c r="OUZ76" s="13"/>
      <c r="OVA76" s="13"/>
      <c r="OVB76" s="13"/>
      <c r="OVC76" s="13"/>
      <c r="OVD76" s="13"/>
      <c r="OVE76" s="13"/>
      <c r="OVF76" s="13"/>
      <c r="OVG76" s="13"/>
      <c r="OVH76" s="13"/>
      <c r="OVI76" s="13"/>
      <c r="OVJ76" s="13"/>
      <c r="OVK76" s="13"/>
      <c r="OVL76" s="13"/>
      <c r="OVM76" s="13"/>
      <c r="OVN76" s="13"/>
      <c r="OVO76" s="13"/>
      <c r="OVP76" s="13"/>
      <c r="OVQ76" s="13"/>
      <c r="OVR76" s="13"/>
      <c r="OVS76" s="13"/>
      <c r="OVT76" s="13"/>
      <c r="OVU76" s="13"/>
      <c r="OVV76" s="13"/>
      <c r="OVW76" s="13"/>
      <c r="OVX76" s="13"/>
      <c r="OVY76" s="13"/>
      <c r="OVZ76" s="13"/>
      <c r="OWA76" s="13"/>
      <c r="OWB76" s="13"/>
      <c r="OWC76" s="13"/>
      <c r="OWD76" s="13"/>
      <c r="OWE76" s="13"/>
      <c r="OWF76" s="13"/>
      <c r="OWG76" s="13"/>
      <c r="OWH76" s="13"/>
      <c r="OWI76" s="13"/>
      <c r="OWJ76" s="13"/>
      <c r="OWK76" s="13"/>
      <c r="OWL76" s="13"/>
      <c r="OWM76" s="13"/>
      <c r="OWN76" s="13"/>
      <c r="OWO76" s="13"/>
      <c r="OWP76" s="13"/>
      <c r="OWQ76" s="13"/>
      <c r="OWR76" s="13"/>
      <c r="OWS76" s="13"/>
      <c r="OWT76" s="13"/>
      <c r="OWU76" s="13"/>
      <c r="OWV76" s="13"/>
      <c r="OWW76" s="13"/>
      <c r="OWX76" s="13"/>
      <c r="OWY76" s="13"/>
      <c r="OWZ76" s="13"/>
      <c r="OXA76" s="13"/>
      <c r="OXB76" s="13"/>
      <c r="OXC76" s="13"/>
      <c r="OXD76" s="13"/>
      <c r="OXE76" s="13"/>
      <c r="OXF76" s="13"/>
      <c r="OXG76" s="13"/>
      <c r="OXH76" s="13"/>
      <c r="OXI76" s="13"/>
      <c r="OXJ76" s="13"/>
      <c r="OXK76" s="13"/>
      <c r="OXL76" s="13"/>
      <c r="OXM76" s="13"/>
      <c r="OXN76" s="13"/>
      <c r="OXO76" s="13"/>
      <c r="OXP76" s="13"/>
      <c r="OXQ76" s="13"/>
      <c r="OXR76" s="13"/>
      <c r="OXS76" s="13"/>
      <c r="OXT76" s="13"/>
      <c r="OXU76" s="13"/>
      <c r="OXV76" s="13"/>
      <c r="OXW76" s="13"/>
      <c r="OXX76" s="13"/>
      <c r="OXY76" s="13"/>
      <c r="OXZ76" s="13"/>
      <c r="OYA76" s="13"/>
      <c r="OYB76" s="13"/>
      <c r="OYC76" s="13"/>
      <c r="OYD76" s="13"/>
      <c r="OYE76" s="13"/>
      <c r="OYF76" s="13"/>
      <c r="OYG76" s="13"/>
      <c r="OYH76" s="13"/>
      <c r="OYI76" s="13"/>
      <c r="OYJ76" s="13"/>
      <c r="OYK76" s="13"/>
      <c r="OYL76" s="13"/>
      <c r="OYM76" s="13"/>
      <c r="OYN76" s="13"/>
      <c r="OYO76" s="13"/>
      <c r="OYP76" s="13"/>
      <c r="OYQ76" s="13"/>
      <c r="OYR76" s="13"/>
      <c r="OYS76" s="13"/>
      <c r="OYT76" s="13"/>
      <c r="OYU76" s="13"/>
      <c r="OYV76" s="13"/>
      <c r="OYW76" s="13"/>
      <c r="OYX76" s="13"/>
      <c r="OYY76" s="13"/>
      <c r="OYZ76" s="13"/>
      <c r="OZA76" s="13"/>
      <c r="OZB76" s="13"/>
      <c r="OZC76" s="13"/>
      <c r="OZD76" s="13"/>
      <c r="OZE76" s="13"/>
      <c r="OZF76" s="13"/>
      <c r="OZG76" s="13"/>
      <c r="OZH76" s="13"/>
      <c r="OZI76" s="13"/>
      <c r="OZJ76" s="13"/>
      <c r="OZK76" s="13"/>
      <c r="OZL76" s="13"/>
      <c r="OZM76" s="13"/>
      <c r="OZN76" s="13"/>
      <c r="OZO76" s="13"/>
      <c r="OZP76" s="13"/>
      <c r="OZQ76" s="13"/>
      <c r="OZR76" s="13"/>
      <c r="OZS76" s="13"/>
      <c r="OZT76" s="13"/>
      <c r="OZU76" s="13"/>
      <c r="OZV76" s="13"/>
      <c r="OZW76" s="13"/>
      <c r="OZX76" s="13"/>
      <c r="OZY76" s="13"/>
      <c r="OZZ76" s="13"/>
      <c r="PAA76" s="13"/>
      <c r="PAB76" s="13"/>
      <c r="PAC76" s="13"/>
      <c r="PAD76" s="13"/>
      <c r="PAE76" s="13"/>
      <c r="PAF76" s="13"/>
      <c r="PAG76" s="13"/>
      <c r="PAH76" s="13"/>
      <c r="PAI76" s="13"/>
      <c r="PAJ76" s="13"/>
      <c r="PAK76" s="13"/>
      <c r="PAL76" s="13"/>
      <c r="PAM76" s="13"/>
      <c r="PAN76" s="13"/>
      <c r="PAO76" s="13"/>
      <c r="PAP76" s="13"/>
      <c r="PAQ76" s="13"/>
      <c r="PAR76" s="13"/>
      <c r="PAS76" s="13"/>
      <c r="PAT76" s="13"/>
      <c r="PAU76" s="13"/>
      <c r="PAV76" s="13"/>
      <c r="PAW76" s="13"/>
      <c r="PAX76" s="13"/>
      <c r="PAY76" s="13"/>
      <c r="PAZ76" s="13"/>
      <c r="PBA76" s="13"/>
      <c r="PBB76" s="13"/>
      <c r="PBC76" s="13"/>
      <c r="PBD76" s="13"/>
      <c r="PBE76" s="13"/>
      <c r="PBF76" s="13"/>
      <c r="PBG76" s="13"/>
      <c r="PBH76" s="13"/>
      <c r="PBI76" s="13"/>
      <c r="PBJ76" s="13"/>
      <c r="PBK76" s="13"/>
      <c r="PBL76" s="13"/>
      <c r="PBM76" s="13"/>
      <c r="PBN76" s="13"/>
      <c r="PBO76" s="13"/>
      <c r="PBP76" s="13"/>
      <c r="PBQ76" s="13"/>
      <c r="PBR76" s="13"/>
      <c r="PBS76" s="13"/>
      <c r="PBT76" s="13"/>
      <c r="PBU76" s="13"/>
      <c r="PBV76" s="13"/>
      <c r="PBW76" s="13"/>
      <c r="PBX76" s="13"/>
      <c r="PBY76" s="13"/>
      <c r="PBZ76" s="13"/>
      <c r="PCA76" s="13"/>
      <c r="PCB76" s="13"/>
      <c r="PCC76" s="13"/>
      <c r="PCD76" s="13"/>
      <c r="PCE76" s="13"/>
      <c r="PCF76" s="13"/>
      <c r="PCG76" s="13"/>
      <c r="PCH76" s="13"/>
      <c r="PCI76" s="13"/>
      <c r="PCJ76" s="13"/>
      <c r="PCK76" s="13"/>
      <c r="PCL76" s="13"/>
      <c r="PCM76" s="13"/>
      <c r="PCN76" s="13"/>
      <c r="PCO76" s="13"/>
      <c r="PCP76" s="13"/>
      <c r="PCQ76" s="13"/>
      <c r="PCR76" s="13"/>
      <c r="PCS76" s="13"/>
      <c r="PCT76" s="13"/>
      <c r="PCU76" s="13"/>
      <c r="PCV76" s="13"/>
      <c r="PCW76" s="13"/>
      <c r="PCX76" s="13"/>
      <c r="PCY76" s="13"/>
      <c r="PCZ76" s="13"/>
      <c r="PDA76" s="13"/>
      <c r="PDB76" s="13"/>
      <c r="PDC76" s="13"/>
      <c r="PDD76" s="13"/>
      <c r="PDE76" s="13"/>
      <c r="PDF76" s="13"/>
      <c r="PDG76" s="13"/>
      <c r="PDH76" s="13"/>
      <c r="PDI76" s="13"/>
      <c r="PDJ76" s="13"/>
      <c r="PDK76" s="13"/>
      <c r="PDL76" s="13"/>
      <c r="PDM76" s="13"/>
      <c r="PDN76" s="13"/>
      <c r="PDO76" s="13"/>
      <c r="PDP76" s="13"/>
      <c r="PDQ76" s="13"/>
      <c r="PDR76" s="13"/>
      <c r="PDS76" s="13"/>
      <c r="PDT76" s="13"/>
      <c r="PDU76" s="13"/>
      <c r="PDV76" s="13"/>
      <c r="PDW76" s="13"/>
      <c r="PDX76" s="13"/>
      <c r="PDY76" s="13"/>
      <c r="PDZ76" s="13"/>
      <c r="PEA76" s="13"/>
      <c r="PEB76" s="13"/>
      <c r="PEC76" s="13"/>
      <c r="PED76" s="13"/>
      <c r="PEE76" s="13"/>
      <c r="PEF76" s="13"/>
      <c r="PEG76" s="13"/>
      <c r="PEH76" s="13"/>
      <c r="PEI76" s="13"/>
      <c r="PEJ76" s="13"/>
      <c r="PEK76" s="13"/>
      <c r="PEL76" s="13"/>
      <c r="PEM76" s="13"/>
      <c r="PEN76" s="13"/>
      <c r="PEO76" s="13"/>
      <c r="PEP76" s="13"/>
      <c r="PEQ76" s="13"/>
      <c r="PER76" s="13"/>
      <c r="PES76" s="13"/>
      <c r="PET76" s="13"/>
      <c r="PEU76" s="13"/>
      <c r="PEV76" s="13"/>
      <c r="PEW76" s="13"/>
      <c r="PEX76" s="13"/>
      <c r="PEY76" s="13"/>
      <c r="PEZ76" s="13"/>
      <c r="PFA76" s="13"/>
      <c r="PFB76" s="13"/>
      <c r="PFC76" s="13"/>
      <c r="PFD76" s="13"/>
      <c r="PFE76" s="13"/>
      <c r="PFF76" s="13"/>
      <c r="PFG76" s="13"/>
      <c r="PFH76" s="13"/>
      <c r="PFI76" s="13"/>
      <c r="PFJ76" s="13"/>
      <c r="PFK76" s="13"/>
      <c r="PFL76" s="13"/>
      <c r="PFM76" s="13"/>
      <c r="PFN76" s="13"/>
      <c r="PFO76" s="13"/>
      <c r="PFP76" s="13"/>
      <c r="PFQ76" s="13"/>
      <c r="PFR76" s="13"/>
      <c r="PFS76" s="13"/>
      <c r="PFT76" s="13"/>
      <c r="PFU76" s="13"/>
      <c r="PFV76" s="13"/>
      <c r="PFW76" s="13"/>
      <c r="PFX76" s="13"/>
      <c r="PFY76" s="13"/>
      <c r="PFZ76" s="13"/>
      <c r="PGA76" s="13"/>
      <c r="PGB76" s="13"/>
      <c r="PGC76" s="13"/>
      <c r="PGD76" s="13"/>
      <c r="PGE76" s="13"/>
      <c r="PGF76" s="13"/>
      <c r="PGG76" s="13"/>
      <c r="PGH76" s="13"/>
      <c r="PGI76" s="13"/>
      <c r="PGJ76" s="13"/>
      <c r="PGK76" s="13"/>
      <c r="PGL76" s="13"/>
      <c r="PGM76" s="13"/>
      <c r="PGN76" s="13"/>
      <c r="PGO76" s="13"/>
      <c r="PGP76" s="13"/>
      <c r="PGQ76" s="13"/>
      <c r="PGR76" s="13"/>
      <c r="PGS76" s="13"/>
      <c r="PGT76" s="13"/>
      <c r="PGU76" s="13"/>
      <c r="PGV76" s="13"/>
      <c r="PGW76" s="13"/>
      <c r="PGX76" s="13"/>
      <c r="PGY76" s="13"/>
      <c r="PGZ76" s="13"/>
      <c r="PHA76" s="13"/>
      <c r="PHB76" s="13"/>
      <c r="PHC76" s="13"/>
      <c r="PHD76" s="13"/>
      <c r="PHE76" s="13"/>
      <c r="PHF76" s="13"/>
      <c r="PHG76" s="13"/>
      <c r="PHH76" s="13"/>
      <c r="PHI76" s="13"/>
      <c r="PHJ76" s="13"/>
      <c r="PHK76" s="13"/>
      <c r="PHL76" s="13"/>
      <c r="PHM76" s="13"/>
      <c r="PHN76" s="13"/>
      <c r="PHO76" s="13"/>
      <c r="PHP76" s="13"/>
      <c r="PHQ76" s="13"/>
      <c r="PHR76" s="13"/>
      <c r="PHS76" s="13"/>
      <c r="PHT76" s="13"/>
      <c r="PHU76" s="13"/>
      <c r="PHV76" s="13"/>
      <c r="PHW76" s="13"/>
      <c r="PHX76" s="13"/>
      <c r="PHY76" s="13"/>
      <c r="PHZ76" s="13"/>
      <c r="PIA76" s="13"/>
      <c r="PIB76" s="13"/>
      <c r="PIC76" s="13"/>
      <c r="PID76" s="13"/>
      <c r="PIE76" s="13"/>
      <c r="PIF76" s="13"/>
      <c r="PIG76" s="13"/>
      <c r="PIH76" s="13"/>
      <c r="PII76" s="13"/>
      <c r="PIJ76" s="13"/>
      <c r="PIK76" s="13"/>
      <c r="PIL76" s="13"/>
      <c r="PIM76" s="13"/>
      <c r="PIN76" s="13"/>
      <c r="PIO76" s="13"/>
      <c r="PIP76" s="13"/>
      <c r="PIQ76" s="13"/>
      <c r="PIR76" s="13"/>
      <c r="PIS76" s="13"/>
      <c r="PIT76" s="13"/>
      <c r="PIU76" s="13"/>
      <c r="PIV76" s="13"/>
      <c r="PIW76" s="13"/>
      <c r="PIX76" s="13"/>
      <c r="PIY76" s="13"/>
      <c r="PIZ76" s="13"/>
      <c r="PJA76" s="13"/>
      <c r="PJB76" s="13"/>
      <c r="PJC76" s="13"/>
      <c r="PJD76" s="13"/>
      <c r="PJE76" s="13"/>
      <c r="PJF76" s="13"/>
      <c r="PJG76" s="13"/>
      <c r="PJH76" s="13"/>
      <c r="PJI76" s="13"/>
      <c r="PJJ76" s="13"/>
      <c r="PJK76" s="13"/>
      <c r="PJL76" s="13"/>
      <c r="PJM76" s="13"/>
      <c r="PJN76" s="13"/>
      <c r="PJO76" s="13"/>
      <c r="PJP76" s="13"/>
      <c r="PJQ76" s="13"/>
      <c r="PJR76" s="13"/>
      <c r="PJS76" s="13"/>
      <c r="PJT76" s="13"/>
      <c r="PJU76" s="13"/>
      <c r="PJV76" s="13"/>
      <c r="PJW76" s="13"/>
      <c r="PJX76" s="13"/>
      <c r="PJY76" s="13"/>
      <c r="PJZ76" s="13"/>
      <c r="PKA76" s="13"/>
      <c r="PKB76" s="13"/>
      <c r="PKC76" s="13"/>
      <c r="PKD76" s="13"/>
      <c r="PKE76" s="13"/>
      <c r="PKF76" s="13"/>
      <c r="PKG76" s="13"/>
      <c r="PKH76" s="13"/>
      <c r="PKI76" s="13"/>
      <c r="PKJ76" s="13"/>
      <c r="PKK76" s="13"/>
      <c r="PKL76" s="13"/>
      <c r="PKM76" s="13"/>
      <c r="PKN76" s="13"/>
      <c r="PKO76" s="13"/>
      <c r="PKP76" s="13"/>
      <c r="PKQ76" s="13"/>
      <c r="PKR76" s="13"/>
      <c r="PKS76" s="13"/>
      <c r="PKT76" s="13"/>
      <c r="PKU76" s="13"/>
      <c r="PKV76" s="13"/>
      <c r="PKW76" s="13"/>
      <c r="PKX76" s="13"/>
      <c r="PKY76" s="13"/>
      <c r="PKZ76" s="13"/>
      <c r="PLA76" s="13"/>
      <c r="PLB76" s="13"/>
      <c r="PLC76" s="13"/>
      <c r="PLD76" s="13"/>
      <c r="PLE76" s="13"/>
      <c r="PLF76" s="13"/>
      <c r="PLG76" s="13"/>
      <c r="PLH76" s="13"/>
      <c r="PLI76" s="13"/>
      <c r="PLJ76" s="13"/>
      <c r="PLK76" s="13"/>
      <c r="PLL76" s="13"/>
      <c r="PLM76" s="13"/>
      <c r="PLN76" s="13"/>
      <c r="PLO76" s="13"/>
      <c r="PLP76" s="13"/>
      <c r="PLQ76" s="13"/>
      <c r="PLR76" s="13"/>
      <c r="PLS76" s="13"/>
      <c r="PLT76" s="13"/>
      <c r="PLU76" s="13"/>
      <c r="PLV76" s="13"/>
      <c r="PLW76" s="13"/>
      <c r="PLX76" s="13"/>
      <c r="PLY76" s="13"/>
      <c r="PLZ76" s="13"/>
      <c r="PMA76" s="13"/>
      <c r="PMB76" s="13"/>
      <c r="PMC76" s="13"/>
      <c r="PMD76" s="13"/>
      <c r="PME76" s="13"/>
      <c r="PMF76" s="13"/>
      <c r="PMG76" s="13"/>
      <c r="PMH76" s="13"/>
      <c r="PMI76" s="13"/>
      <c r="PMJ76" s="13"/>
      <c r="PMK76" s="13"/>
      <c r="PML76" s="13"/>
      <c r="PMM76" s="13"/>
      <c r="PMN76" s="13"/>
      <c r="PMO76" s="13"/>
      <c r="PMP76" s="13"/>
      <c r="PMQ76" s="13"/>
      <c r="PMR76" s="13"/>
      <c r="PMS76" s="13"/>
      <c r="PMT76" s="13"/>
      <c r="PMU76" s="13"/>
      <c r="PMV76" s="13"/>
      <c r="PMW76" s="13"/>
      <c r="PMX76" s="13"/>
      <c r="PMY76" s="13"/>
      <c r="PMZ76" s="13"/>
      <c r="PNA76" s="13"/>
      <c r="PNB76" s="13"/>
      <c r="PNC76" s="13"/>
      <c r="PND76" s="13"/>
      <c r="PNE76" s="13"/>
      <c r="PNF76" s="13"/>
      <c r="PNG76" s="13"/>
      <c r="PNH76" s="13"/>
      <c r="PNI76" s="13"/>
      <c r="PNJ76" s="13"/>
      <c r="PNK76" s="13"/>
      <c r="PNL76" s="13"/>
      <c r="PNM76" s="13"/>
      <c r="PNN76" s="13"/>
      <c r="PNO76" s="13"/>
      <c r="PNP76" s="13"/>
      <c r="PNQ76" s="13"/>
      <c r="PNR76" s="13"/>
      <c r="PNS76" s="13"/>
      <c r="PNT76" s="13"/>
      <c r="PNU76" s="13"/>
      <c r="PNV76" s="13"/>
      <c r="PNW76" s="13"/>
      <c r="PNX76" s="13"/>
      <c r="PNY76" s="13"/>
      <c r="PNZ76" s="13"/>
      <c r="POA76" s="13"/>
      <c r="POB76" s="13"/>
      <c r="POC76" s="13"/>
      <c r="POD76" s="13"/>
      <c r="POE76" s="13"/>
      <c r="POF76" s="13"/>
      <c r="POG76" s="13"/>
      <c r="POH76" s="13"/>
      <c r="POI76" s="13"/>
      <c r="POJ76" s="13"/>
      <c r="POK76" s="13"/>
      <c r="POL76" s="13"/>
      <c r="POM76" s="13"/>
      <c r="PON76" s="13"/>
      <c r="POO76" s="13"/>
      <c r="POP76" s="13"/>
      <c r="POQ76" s="13"/>
      <c r="POR76" s="13"/>
      <c r="POS76" s="13"/>
      <c r="POT76" s="13"/>
      <c r="POU76" s="13"/>
      <c r="POV76" s="13"/>
      <c r="POW76" s="13"/>
      <c r="POX76" s="13"/>
      <c r="POY76" s="13"/>
      <c r="POZ76" s="13"/>
      <c r="PPA76" s="13"/>
      <c r="PPB76" s="13"/>
      <c r="PPC76" s="13"/>
      <c r="PPD76" s="13"/>
      <c r="PPE76" s="13"/>
      <c r="PPF76" s="13"/>
      <c r="PPG76" s="13"/>
      <c r="PPH76" s="13"/>
      <c r="PPI76" s="13"/>
      <c r="PPJ76" s="13"/>
      <c r="PPK76" s="13"/>
      <c r="PPL76" s="13"/>
      <c r="PPM76" s="13"/>
      <c r="PPN76" s="13"/>
      <c r="PPO76" s="13"/>
      <c r="PPP76" s="13"/>
      <c r="PPQ76" s="13"/>
      <c r="PPR76" s="13"/>
      <c r="PPS76" s="13"/>
      <c r="PPT76" s="13"/>
      <c r="PPU76" s="13"/>
      <c r="PPV76" s="13"/>
      <c r="PPW76" s="13"/>
      <c r="PPX76" s="13"/>
      <c r="PPY76" s="13"/>
      <c r="PPZ76" s="13"/>
      <c r="PQA76" s="13"/>
      <c r="PQB76" s="13"/>
      <c r="PQC76" s="13"/>
      <c r="PQD76" s="13"/>
      <c r="PQE76" s="13"/>
      <c r="PQF76" s="13"/>
      <c r="PQG76" s="13"/>
      <c r="PQH76" s="13"/>
      <c r="PQI76" s="13"/>
      <c r="PQJ76" s="13"/>
      <c r="PQK76" s="13"/>
      <c r="PQL76" s="13"/>
      <c r="PQM76" s="13"/>
      <c r="PQN76" s="13"/>
      <c r="PQO76" s="13"/>
      <c r="PQP76" s="13"/>
      <c r="PQQ76" s="13"/>
      <c r="PQR76" s="13"/>
      <c r="PQS76" s="13"/>
      <c r="PQT76" s="13"/>
      <c r="PQU76" s="13"/>
      <c r="PQV76" s="13"/>
      <c r="PQW76" s="13"/>
      <c r="PQX76" s="13"/>
      <c r="PQY76" s="13"/>
      <c r="PQZ76" s="13"/>
      <c r="PRA76" s="13"/>
      <c r="PRB76" s="13"/>
      <c r="PRC76" s="13"/>
      <c r="PRD76" s="13"/>
      <c r="PRE76" s="13"/>
      <c r="PRF76" s="13"/>
      <c r="PRG76" s="13"/>
      <c r="PRH76" s="13"/>
      <c r="PRI76" s="13"/>
      <c r="PRJ76" s="13"/>
      <c r="PRK76" s="13"/>
      <c r="PRL76" s="13"/>
      <c r="PRM76" s="13"/>
      <c r="PRN76" s="13"/>
      <c r="PRO76" s="13"/>
      <c r="PRP76" s="13"/>
      <c r="PRQ76" s="13"/>
      <c r="PRR76" s="13"/>
      <c r="PRS76" s="13"/>
      <c r="PRT76" s="13"/>
      <c r="PRU76" s="13"/>
      <c r="PRV76" s="13"/>
      <c r="PRW76" s="13"/>
      <c r="PRX76" s="13"/>
      <c r="PRY76" s="13"/>
      <c r="PRZ76" s="13"/>
      <c r="PSA76" s="13"/>
      <c r="PSB76" s="13"/>
      <c r="PSC76" s="13"/>
      <c r="PSD76" s="13"/>
      <c r="PSE76" s="13"/>
      <c r="PSF76" s="13"/>
      <c r="PSG76" s="13"/>
      <c r="PSH76" s="13"/>
      <c r="PSI76" s="13"/>
      <c r="PSJ76" s="13"/>
      <c r="PSK76" s="13"/>
      <c r="PSL76" s="13"/>
      <c r="PSM76" s="13"/>
      <c r="PSN76" s="13"/>
      <c r="PSO76" s="13"/>
      <c r="PSP76" s="13"/>
      <c r="PSQ76" s="13"/>
      <c r="PSR76" s="13"/>
      <c r="PSS76" s="13"/>
      <c r="PST76" s="13"/>
      <c r="PSU76" s="13"/>
      <c r="PSV76" s="13"/>
      <c r="PSW76" s="13"/>
      <c r="PSX76" s="13"/>
      <c r="PSY76" s="13"/>
      <c r="PSZ76" s="13"/>
      <c r="PTA76" s="13"/>
      <c r="PTB76" s="13"/>
      <c r="PTC76" s="13"/>
      <c r="PTD76" s="13"/>
      <c r="PTE76" s="13"/>
      <c r="PTF76" s="13"/>
      <c r="PTG76" s="13"/>
      <c r="PTH76" s="13"/>
      <c r="PTI76" s="13"/>
      <c r="PTJ76" s="13"/>
      <c r="PTK76" s="13"/>
      <c r="PTL76" s="13"/>
      <c r="PTM76" s="13"/>
      <c r="PTN76" s="13"/>
      <c r="PTO76" s="13"/>
      <c r="PTP76" s="13"/>
      <c r="PTQ76" s="13"/>
      <c r="PTR76" s="13"/>
      <c r="PTS76" s="13"/>
      <c r="PTT76" s="13"/>
      <c r="PTU76" s="13"/>
      <c r="PTV76" s="13"/>
      <c r="PTW76" s="13"/>
      <c r="PTX76" s="13"/>
      <c r="PTY76" s="13"/>
      <c r="PTZ76" s="13"/>
      <c r="PUA76" s="13"/>
      <c r="PUB76" s="13"/>
      <c r="PUC76" s="13"/>
      <c r="PUD76" s="13"/>
      <c r="PUE76" s="13"/>
      <c r="PUF76" s="13"/>
      <c r="PUG76" s="13"/>
      <c r="PUH76" s="13"/>
      <c r="PUI76" s="13"/>
      <c r="PUJ76" s="13"/>
      <c r="PUK76" s="13"/>
      <c r="PUL76" s="13"/>
      <c r="PUM76" s="13"/>
      <c r="PUN76" s="13"/>
      <c r="PUO76" s="13"/>
      <c r="PUP76" s="13"/>
      <c r="PUQ76" s="13"/>
      <c r="PUR76" s="13"/>
      <c r="PUS76" s="13"/>
      <c r="PUT76" s="13"/>
      <c r="PUU76" s="13"/>
      <c r="PUV76" s="13"/>
      <c r="PUW76" s="13"/>
      <c r="PUX76" s="13"/>
      <c r="PUY76" s="13"/>
      <c r="PUZ76" s="13"/>
      <c r="PVA76" s="13"/>
      <c r="PVB76" s="13"/>
      <c r="PVC76" s="13"/>
      <c r="PVD76" s="13"/>
      <c r="PVE76" s="13"/>
      <c r="PVF76" s="13"/>
      <c r="PVG76" s="13"/>
      <c r="PVH76" s="13"/>
      <c r="PVI76" s="13"/>
      <c r="PVJ76" s="13"/>
      <c r="PVK76" s="13"/>
      <c r="PVL76" s="13"/>
      <c r="PVM76" s="13"/>
      <c r="PVN76" s="13"/>
      <c r="PVO76" s="13"/>
      <c r="PVP76" s="13"/>
      <c r="PVQ76" s="13"/>
      <c r="PVR76" s="13"/>
      <c r="PVS76" s="13"/>
      <c r="PVT76" s="13"/>
      <c r="PVU76" s="13"/>
      <c r="PVV76" s="13"/>
      <c r="PVW76" s="13"/>
      <c r="PVX76" s="13"/>
      <c r="PVY76" s="13"/>
      <c r="PVZ76" s="13"/>
      <c r="PWA76" s="13"/>
      <c r="PWB76" s="13"/>
      <c r="PWC76" s="13"/>
      <c r="PWD76" s="13"/>
      <c r="PWE76" s="13"/>
      <c r="PWF76" s="13"/>
      <c r="PWG76" s="13"/>
      <c r="PWH76" s="13"/>
      <c r="PWI76" s="13"/>
      <c r="PWJ76" s="13"/>
      <c r="PWK76" s="13"/>
      <c r="PWL76" s="13"/>
      <c r="PWM76" s="13"/>
      <c r="PWN76" s="13"/>
      <c r="PWO76" s="13"/>
      <c r="PWP76" s="13"/>
      <c r="PWQ76" s="13"/>
      <c r="PWR76" s="13"/>
      <c r="PWS76" s="13"/>
      <c r="PWT76" s="13"/>
      <c r="PWU76" s="13"/>
      <c r="PWV76" s="13"/>
      <c r="PWW76" s="13"/>
      <c r="PWX76" s="13"/>
      <c r="PWY76" s="13"/>
      <c r="PWZ76" s="13"/>
      <c r="PXA76" s="13"/>
      <c r="PXB76" s="13"/>
      <c r="PXC76" s="13"/>
      <c r="PXD76" s="13"/>
      <c r="PXE76" s="13"/>
      <c r="PXF76" s="13"/>
      <c r="PXG76" s="13"/>
      <c r="PXH76" s="13"/>
      <c r="PXI76" s="13"/>
      <c r="PXJ76" s="13"/>
      <c r="PXK76" s="13"/>
      <c r="PXL76" s="13"/>
      <c r="PXM76" s="13"/>
      <c r="PXN76" s="13"/>
      <c r="PXO76" s="13"/>
      <c r="PXP76" s="13"/>
      <c r="PXQ76" s="13"/>
      <c r="PXR76" s="13"/>
      <c r="PXS76" s="13"/>
      <c r="PXT76" s="13"/>
      <c r="PXU76" s="13"/>
      <c r="PXV76" s="13"/>
      <c r="PXW76" s="13"/>
      <c r="PXX76" s="13"/>
      <c r="PXY76" s="13"/>
      <c r="PXZ76" s="13"/>
      <c r="PYA76" s="13"/>
      <c r="PYB76" s="13"/>
      <c r="PYC76" s="13"/>
      <c r="PYD76" s="13"/>
      <c r="PYE76" s="13"/>
      <c r="PYF76" s="13"/>
      <c r="PYG76" s="13"/>
      <c r="PYH76" s="13"/>
      <c r="PYI76" s="13"/>
      <c r="PYJ76" s="13"/>
      <c r="PYK76" s="13"/>
      <c r="PYL76" s="13"/>
      <c r="PYM76" s="13"/>
      <c r="PYN76" s="13"/>
      <c r="PYO76" s="13"/>
      <c r="PYP76" s="13"/>
      <c r="PYQ76" s="13"/>
      <c r="PYR76" s="13"/>
      <c r="PYS76" s="13"/>
      <c r="PYT76" s="13"/>
      <c r="PYU76" s="13"/>
      <c r="PYV76" s="13"/>
      <c r="PYW76" s="13"/>
      <c r="PYX76" s="13"/>
      <c r="PYY76" s="13"/>
      <c r="PYZ76" s="13"/>
      <c r="PZA76" s="13"/>
      <c r="PZB76" s="13"/>
      <c r="PZC76" s="13"/>
      <c r="PZD76" s="13"/>
      <c r="PZE76" s="13"/>
      <c r="PZF76" s="13"/>
      <c r="PZG76" s="13"/>
      <c r="PZH76" s="13"/>
      <c r="PZI76" s="13"/>
      <c r="PZJ76" s="13"/>
      <c r="PZK76" s="13"/>
      <c r="PZL76" s="13"/>
      <c r="PZM76" s="13"/>
      <c r="PZN76" s="13"/>
      <c r="PZO76" s="13"/>
      <c r="PZP76" s="13"/>
      <c r="PZQ76" s="13"/>
      <c r="PZR76" s="13"/>
      <c r="PZS76" s="13"/>
      <c r="PZT76" s="13"/>
      <c r="PZU76" s="13"/>
      <c r="PZV76" s="13"/>
      <c r="PZW76" s="13"/>
      <c r="PZX76" s="13"/>
      <c r="PZY76" s="13"/>
      <c r="PZZ76" s="13"/>
      <c r="QAA76" s="13"/>
      <c r="QAB76" s="13"/>
      <c r="QAC76" s="13"/>
      <c r="QAD76" s="13"/>
      <c r="QAE76" s="13"/>
      <c r="QAF76" s="13"/>
      <c r="QAG76" s="13"/>
      <c r="QAH76" s="13"/>
      <c r="QAI76" s="13"/>
      <c r="QAJ76" s="13"/>
      <c r="QAK76" s="13"/>
      <c r="QAL76" s="13"/>
      <c r="QAM76" s="13"/>
      <c r="QAN76" s="13"/>
      <c r="QAO76" s="13"/>
      <c r="QAP76" s="13"/>
      <c r="QAQ76" s="13"/>
      <c r="QAR76" s="13"/>
      <c r="QAS76" s="13"/>
      <c r="QAT76" s="13"/>
      <c r="QAU76" s="13"/>
      <c r="QAV76" s="13"/>
      <c r="QAW76" s="13"/>
      <c r="QAX76" s="13"/>
      <c r="QAY76" s="13"/>
      <c r="QAZ76" s="13"/>
      <c r="QBA76" s="13"/>
      <c r="QBB76" s="13"/>
      <c r="QBC76" s="13"/>
      <c r="QBD76" s="13"/>
      <c r="QBE76" s="13"/>
      <c r="QBF76" s="13"/>
      <c r="QBG76" s="13"/>
      <c r="QBH76" s="13"/>
      <c r="QBI76" s="13"/>
      <c r="QBJ76" s="13"/>
      <c r="QBK76" s="13"/>
      <c r="QBL76" s="13"/>
      <c r="QBM76" s="13"/>
      <c r="QBN76" s="13"/>
      <c r="QBO76" s="13"/>
      <c r="QBP76" s="13"/>
      <c r="QBQ76" s="13"/>
      <c r="QBR76" s="13"/>
      <c r="QBS76" s="13"/>
      <c r="QBT76" s="13"/>
      <c r="QBU76" s="13"/>
      <c r="QBV76" s="13"/>
      <c r="QBW76" s="13"/>
      <c r="QBX76" s="13"/>
      <c r="QBY76" s="13"/>
      <c r="QBZ76" s="13"/>
      <c r="QCA76" s="13"/>
      <c r="QCB76" s="13"/>
      <c r="QCC76" s="13"/>
      <c r="QCD76" s="13"/>
      <c r="QCE76" s="13"/>
      <c r="QCF76" s="13"/>
      <c r="QCG76" s="13"/>
      <c r="QCH76" s="13"/>
      <c r="QCI76" s="13"/>
      <c r="QCJ76" s="13"/>
      <c r="QCK76" s="13"/>
      <c r="QCL76" s="13"/>
      <c r="QCM76" s="13"/>
      <c r="QCN76" s="13"/>
      <c r="QCO76" s="13"/>
      <c r="QCP76" s="13"/>
      <c r="QCQ76" s="13"/>
      <c r="QCR76" s="13"/>
      <c r="QCS76" s="13"/>
      <c r="QCT76" s="13"/>
      <c r="QCU76" s="13"/>
      <c r="QCV76" s="13"/>
      <c r="QCW76" s="13"/>
      <c r="QCX76" s="13"/>
      <c r="QCY76" s="13"/>
      <c r="QCZ76" s="13"/>
      <c r="QDA76" s="13"/>
      <c r="QDB76" s="13"/>
      <c r="QDC76" s="13"/>
      <c r="QDD76" s="13"/>
      <c r="QDE76" s="13"/>
      <c r="QDF76" s="13"/>
      <c r="QDG76" s="13"/>
      <c r="QDH76" s="13"/>
      <c r="QDI76" s="13"/>
      <c r="QDJ76" s="13"/>
      <c r="QDK76" s="13"/>
      <c r="QDL76" s="13"/>
      <c r="QDM76" s="13"/>
      <c r="QDN76" s="13"/>
      <c r="QDO76" s="13"/>
      <c r="QDP76" s="13"/>
      <c r="QDQ76" s="13"/>
      <c r="QDR76" s="13"/>
      <c r="QDS76" s="13"/>
      <c r="QDT76" s="13"/>
      <c r="QDU76" s="13"/>
      <c r="QDV76" s="13"/>
      <c r="QDW76" s="13"/>
      <c r="QDX76" s="13"/>
      <c r="QDY76" s="13"/>
      <c r="QDZ76" s="13"/>
      <c r="QEA76" s="13"/>
      <c r="QEB76" s="13"/>
      <c r="QEC76" s="13"/>
      <c r="QED76" s="13"/>
      <c r="QEE76" s="13"/>
      <c r="QEF76" s="13"/>
      <c r="QEG76" s="13"/>
      <c r="QEH76" s="13"/>
      <c r="QEI76" s="13"/>
      <c r="QEJ76" s="13"/>
      <c r="QEK76" s="13"/>
      <c r="QEL76" s="13"/>
      <c r="QEM76" s="13"/>
      <c r="QEN76" s="13"/>
      <c r="QEO76" s="13"/>
      <c r="QEP76" s="13"/>
      <c r="QEQ76" s="13"/>
      <c r="QER76" s="13"/>
      <c r="QES76" s="13"/>
      <c r="QET76" s="13"/>
      <c r="QEU76" s="13"/>
      <c r="QEV76" s="13"/>
      <c r="QEW76" s="13"/>
      <c r="QEX76" s="13"/>
      <c r="QEY76" s="13"/>
      <c r="QEZ76" s="13"/>
      <c r="QFA76" s="13"/>
      <c r="QFB76" s="13"/>
      <c r="QFC76" s="13"/>
      <c r="QFD76" s="13"/>
      <c r="QFE76" s="13"/>
      <c r="QFF76" s="13"/>
      <c r="QFG76" s="13"/>
      <c r="QFH76" s="13"/>
      <c r="QFI76" s="13"/>
      <c r="QFJ76" s="13"/>
      <c r="QFK76" s="13"/>
      <c r="QFL76" s="13"/>
      <c r="QFM76" s="13"/>
      <c r="QFN76" s="13"/>
      <c r="QFO76" s="13"/>
      <c r="QFP76" s="13"/>
      <c r="QFQ76" s="13"/>
      <c r="QFR76" s="13"/>
      <c r="QFS76" s="13"/>
      <c r="QFT76" s="13"/>
      <c r="QFU76" s="13"/>
      <c r="QFV76" s="13"/>
      <c r="QFW76" s="13"/>
      <c r="QFX76" s="13"/>
      <c r="QFY76" s="13"/>
      <c r="QFZ76" s="13"/>
      <c r="QGA76" s="13"/>
      <c r="QGB76" s="13"/>
      <c r="QGC76" s="13"/>
      <c r="QGD76" s="13"/>
      <c r="QGE76" s="13"/>
      <c r="QGF76" s="13"/>
      <c r="QGG76" s="13"/>
      <c r="QGH76" s="13"/>
      <c r="QGI76" s="13"/>
      <c r="QGJ76" s="13"/>
      <c r="QGK76" s="13"/>
      <c r="QGL76" s="13"/>
      <c r="QGM76" s="13"/>
      <c r="QGN76" s="13"/>
      <c r="QGO76" s="13"/>
      <c r="QGP76" s="13"/>
      <c r="QGQ76" s="13"/>
      <c r="QGR76" s="13"/>
      <c r="QGS76" s="13"/>
      <c r="QGT76" s="13"/>
      <c r="QGU76" s="13"/>
      <c r="QGV76" s="13"/>
      <c r="QGW76" s="13"/>
      <c r="QGX76" s="13"/>
      <c r="QGY76" s="13"/>
      <c r="QGZ76" s="13"/>
      <c r="QHA76" s="13"/>
      <c r="QHB76" s="13"/>
      <c r="QHC76" s="13"/>
      <c r="QHD76" s="13"/>
      <c r="QHE76" s="13"/>
      <c r="QHF76" s="13"/>
      <c r="QHG76" s="13"/>
      <c r="QHH76" s="13"/>
      <c r="QHI76" s="13"/>
      <c r="QHJ76" s="13"/>
      <c r="QHK76" s="13"/>
      <c r="QHL76" s="13"/>
      <c r="QHM76" s="13"/>
      <c r="QHN76" s="13"/>
      <c r="QHO76" s="13"/>
      <c r="QHP76" s="13"/>
      <c r="QHQ76" s="13"/>
      <c r="QHR76" s="13"/>
      <c r="QHS76" s="13"/>
      <c r="QHT76" s="13"/>
      <c r="QHU76" s="13"/>
      <c r="QHV76" s="13"/>
      <c r="QHW76" s="13"/>
      <c r="QHX76" s="13"/>
      <c r="QHY76" s="13"/>
      <c r="QHZ76" s="13"/>
      <c r="QIA76" s="13"/>
      <c r="QIB76" s="13"/>
      <c r="QIC76" s="13"/>
      <c r="QID76" s="13"/>
      <c r="QIE76" s="13"/>
      <c r="QIF76" s="13"/>
      <c r="QIG76" s="13"/>
      <c r="QIH76" s="13"/>
      <c r="QII76" s="13"/>
      <c r="QIJ76" s="13"/>
      <c r="QIK76" s="13"/>
      <c r="QIL76" s="13"/>
      <c r="QIM76" s="13"/>
      <c r="QIN76" s="13"/>
      <c r="QIO76" s="13"/>
      <c r="QIP76" s="13"/>
      <c r="QIQ76" s="13"/>
      <c r="QIR76" s="13"/>
      <c r="QIS76" s="13"/>
      <c r="QIT76" s="13"/>
      <c r="QIU76" s="13"/>
      <c r="QIV76" s="13"/>
      <c r="QIW76" s="13"/>
      <c r="QIX76" s="13"/>
      <c r="QIY76" s="13"/>
      <c r="QIZ76" s="13"/>
      <c r="QJA76" s="13"/>
      <c r="QJB76" s="13"/>
      <c r="QJC76" s="13"/>
      <c r="QJD76" s="13"/>
      <c r="QJE76" s="13"/>
      <c r="QJF76" s="13"/>
      <c r="QJG76" s="13"/>
      <c r="QJH76" s="13"/>
      <c r="QJI76" s="13"/>
      <c r="QJJ76" s="13"/>
      <c r="QJK76" s="13"/>
      <c r="QJL76" s="13"/>
      <c r="QJM76" s="13"/>
      <c r="QJN76" s="13"/>
      <c r="QJO76" s="13"/>
      <c r="QJP76" s="13"/>
      <c r="QJQ76" s="13"/>
      <c r="QJR76" s="13"/>
      <c r="QJS76" s="13"/>
      <c r="QJT76" s="13"/>
      <c r="QJU76" s="13"/>
      <c r="QJV76" s="13"/>
      <c r="QJW76" s="13"/>
      <c r="QJX76" s="13"/>
      <c r="QJY76" s="13"/>
      <c r="QJZ76" s="13"/>
      <c r="QKA76" s="13"/>
      <c r="QKB76" s="13"/>
      <c r="QKC76" s="13"/>
      <c r="QKD76" s="13"/>
      <c r="QKE76" s="13"/>
      <c r="QKF76" s="13"/>
      <c r="QKG76" s="13"/>
      <c r="QKH76" s="13"/>
      <c r="QKI76" s="13"/>
      <c r="QKJ76" s="13"/>
      <c r="QKK76" s="13"/>
      <c r="QKL76" s="13"/>
      <c r="QKM76" s="13"/>
      <c r="QKN76" s="13"/>
      <c r="QKO76" s="13"/>
      <c r="QKP76" s="13"/>
      <c r="QKQ76" s="13"/>
      <c r="QKR76" s="13"/>
      <c r="QKS76" s="13"/>
      <c r="QKT76" s="13"/>
      <c r="QKU76" s="13"/>
      <c r="QKV76" s="13"/>
      <c r="QKW76" s="13"/>
      <c r="QKX76" s="13"/>
      <c r="QKY76" s="13"/>
      <c r="QKZ76" s="13"/>
      <c r="QLA76" s="13"/>
      <c r="QLB76" s="13"/>
      <c r="QLC76" s="13"/>
      <c r="QLD76" s="13"/>
      <c r="QLE76" s="13"/>
      <c r="QLF76" s="13"/>
      <c r="QLG76" s="13"/>
      <c r="QLH76" s="13"/>
      <c r="QLI76" s="13"/>
      <c r="QLJ76" s="13"/>
      <c r="QLK76" s="13"/>
      <c r="QLL76" s="13"/>
      <c r="QLM76" s="13"/>
      <c r="QLN76" s="13"/>
      <c r="QLO76" s="13"/>
      <c r="QLP76" s="13"/>
      <c r="QLQ76" s="13"/>
      <c r="QLR76" s="13"/>
      <c r="QLS76" s="13"/>
      <c r="QLT76" s="13"/>
      <c r="QLU76" s="13"/>
      <c r="QLV76" s="13"/>
      <c r="QLW76" s="13"/>
      <c r="QLX76" s="13"/>
      <c r="QLY76" s="13"/>
      <c r="QLZ76" s="13"/>
      <c r="QMA76" s="13"/>
      <c r="QMB76" s="13"/>
      <c r="QMC76" s="13"/>
      <c r="QMD76" s="13"/>
      <c r="QME76" s="13"/>
      <c r="QMF76" s="13"/>
      <c r="QMG76" s="13"/>
      <c r="QMH76" s="13"/>
      <c r="QMI76" s="13"/>
      <c r="QMJ76" s="13"/>
      <c r="QMK76" s="13"/>
      <c r="QML76" s="13"/>
      <c r="QMM76" s="13"/>
      <c r="QMN76" s="13"/>
      <c r="QMO76" s="13"/>
      <c r="QMP76" s="13"/>
      <c r="QMQ76" s="13"/>
      <c r="QMR76" s="13"/>
      <c r="QMS76" s="13"/>
      <c r="QMT76" s="13"/>
      <c r="QMU76" s="13"/>
      <c r="QMV76" s="13"/>
      <c r="QMW76" s="13"/>
      <c r="QMX76" s="13"/>
      <c r="QMY76" s="13"/>
      <c r="QMZ76" s="13"/>
      <c r="QNA76" s="13"/>
      <c r="QNB76" s="13"/>
      <c r="QNC76" s="13"/>
      <c r="QND76" s="13"/>
      <c r="QNE76" s="13"/>
      <c r="QNF76" s="13"/>
      <c r="QNG76" s="13"/>
      <c r="QNH76" s="13"/>
      <c r="QNI76" s="13"/>
      <c r="QNJ76" s="13"/>
      <c r="QNK76" s="13"/>
      <c r="QNL76" s="13"/>
      <c r="QNM76" s="13"/>
      <c r="QNN76" s="13"/>
      <c r="QNO76" s="13"/>
      <c r="QNP76" s="13"/>
      <c r="QNQ76" s="13"/>
      <c r="QNR76" s="13"/>
      <c r="QNS76" s="13"/>
      <c r="QNT76" s="13"/>
      <c r="QNU76" s="13"/>
      <c r="QNV76" s="13"/>
      <c r="QNW76" s="13"/>
      <c r="QNX76" s="13"/>
      <c r="QNY76" s="13"/>
      <c r="QNZ76" s="13"/>
      <c r="QOA76" s="13"/>
      <c r="QOB76" s="13"/>
      <c r="QOC76" s="13"/>
      <c r="QOD76" s="13"/>
      <c r="QOE76" s="13"/>
      <c r="QOF76" s="13"/>
      <c r="QOG76" s="13"/>
      <c r="QOH76" s="13"/>
      <c r="QOI76" s="13"/>
      <c r="QOJ76" s="13"/>
      <c r="QOK76" s="13"/>
      <c r="QOL76" s="13"/>
      <c r="QOM76" s="13"/>
      <c r="QON76" s="13"/>
      <c r="QOO76" s="13"/>
      <c r="QOP76" s="13"/>
      <c r="QOQ76" s="13"/>
      <c r="QOR76" s="13"/>
      <c r="QOS76" s="13"/>
      <c r="QOT76" s="13"/>
      <c r="QOU76" s="13"/>
      <c r="QOV76" s="13"/>
      <c r="QOW76" s="13"/>
      <c r="QOX76" s="13"/>
      <c r="QOY76" s="13"/>
      <c r="QOZ76" s="13"/>
      <c r="QPA76" s="13"/>
      <c r="QPB76" s="13"/>
      <c r="QPC76" s="13"/>
      <c r="QPD76" s="13"/>
      <c r="QPE76" s="13"/>
      <c r="QPF76" s="13"/>
      <c r="QPG76" s="13"/>
      <c r="QPH76" s="13"/>
      <c r="QPI76" s="13"/>
      <c r="QPJ76" s="13"/>
      <c r="QPK76" s="13"/>
      <c r="QPL76" s="13"/>
      <c r="QPM76" s="13"/>
      <c r="QPN76" s="13"/>
      <c r="QPO76" s="13"/>
      <c r="QPP76" s="13"/>
      <c r="QPQ76" s="13"/>
      <c r="QPR76" s="13"/>
      <c r="QPS76" s="13"/>
      <c r="QPT76" s="13"/>
      <c r="QPU76" s="13"/>
      <c r="QPV76" s="13"/>
      <c r="QPW76" s="13"/>
      <c r="QPX76" s="13"/>
      <c r="QPY76" s="13"/>
      <c r="QPZ76" s="13"/>
      <c r="QQA76" s="13"/>
      <c r="QQB76" s="13"/>
      <c r="QQC76" s="13"/>
      <c r="QQD76" s="13"/>
      <c r="QQE76" s="13"/>
      <c r="QQF76" s="13"/>
      <c r="QQG76" s="13"/>
      <c r="QQH76" s="13"/>
      <c r="QQI76" s="13"/>
      <c r="QQJ76" s="13"/>
      <c r="QQK76" s="13"/>
      <c r="QQL76" s="13"/>
      <c r="QQM76" s="13"/>
      <c r="QQN76" s="13"/>
      <c r="QQO76" s="13"/>
      <c r="QQP76" s="13"/>
      <c r="QQQ76" s="13"/>
      <c r="QQR76" s="13"/>
      <c r="QQS76" s="13"/>
      <c r="QQT76" s="13"/>
      <c r="QQU76" s="13"/>
      <c r="QQV76" s="13"/>
      <c r="QQW76" s="13"/>
      <c r="QQX76" s="13"/>
      <c r="QQY76" s="13"/>
      <c r="QQZ76" s="13"/>
      <c r="QRA76" s="13"/>
      <c r="QRB76" s="13"/>
      <c r="QRC76" s="13"/>
      <c r="QRD76" s="13"/>
      <c r="QRE76" s="13"/>
      <c r="QRF76" s="13"/>
      <c r="QRG76" s="13"/>
      <c r="QRH76" s="13"/>
      <c r="QRI76" s="13"/>
      <c r="QRJ76" s="13"/>
      <c r="QRK76" s="13"/>
      <c r="QRL76" s="13"/>
      <c r="QRM76" s="13"/>
      <c r="QRN76" s="13"/>
      <c r="QRO76" s="13"/>
      <c r="QRP76" s="13"/>
      <c r="QRQ76" s="13"/>
      <c r="QRR76" s="13"/>
      <c r="QRS76" s="13"/>
      <c r="QRT76" s="13"/>
      <c r="QRU76" s="13"/>
      <c r="QRV76" s="13"/>
      <c r="QRW76" s="13"/>
      <c r="QRX76" s="13"/>
      <c r="QRY76" s="13"/>
      <c r="QRZ76" s="13"/>
      <c r="QSA76" s="13"/>
      <c r="QSB76" s="13"/>
      <c r="QSC76" s="13"/>
      <c r="QSD76" s="13"/>
      <c r="QSE76" s="13"/>
      <c r="QSF76" s="13"/>
      <c r="QSG76" s="13"/>
      <c r="QSH76" s="13"/>
      <c r="QSI76" s="13"/>
      <c r="QSJ76" s="13"/>
      <c r="QSK76" s="13"/>
      <c r="QSL76" s="13"/>
      <c r="QSM76" s="13"/>
      <c r="QSN76" s="13"/>
      <c r="QSO76" s="13"/>
      <c r="QSP76" s="13"/>
      <c r="QSQ76" s="13"/>
      <c r="QSR76" s="13"/>
      <c r="QSS76" s="13"/>
      <c r="QST76" s="13"/>
      <c r="QSU76" s="13"/>
      <c r="QSV76" s="13"/>
      <c r="QSW76" s="13"/>
      <c r="QSX76" s="13"/>
      <c r="QSY76" s="13"/>
      <c r="QSZ76" s="13"/>
      <c r="QTA76" s="13"/>
      <c r="QTB76" s="13"/>
      <c r="QTC76" s="13"/>
      <c r="QTD76" s="13"/>
      <c r="QTE76" s="13"/>
      <c r="QTF76" s="13"/>
      <c r="QTG76" s="13"/>
      <c r="QTH76" s="13"/>
      <c r="QTI76" s="13"/>
      <c r="QTJ76" s="13"/>
      <c r="QTK76" s="13"/>
      <c r="QTL76" s="13"/>
      <c r="QTM76" s="13"/>
      <c r="QTN76" s="13"/>
      <c r="QTO76" s="13"/>
      <c r="QTP76" s="13"/>
      <c r="QTQ76" s="13"/>
      <c r="QTR76" s="13"/>
      <c r="QTS76" s="13"/>
      <c r="QTT76" s="13"/>
      <c r="QTU76" s="13"/>
      <c r="QTV76" s="13"/>
      <c r="QTW76" s="13"/>
      <c r="QTX76" s="13"/>
      <c r="QTY76" s="13"/>
      <c r="QTZ76" s="13"/>
      <c r="QUA76" s="13"/>
      <c r="QUB76" s="13"/>
      <c r="QUC76" s="13"/>
      <c r="QUD76" s="13"/>
      <c r="QUE76" s="13"/>
      <c r="QUF76" s="13"/>
      <c r="QUG76" s="13"/>
      <c r="QUH76" s="13"/>
      <c r="QUI76" s="13"/>
      <c r="QUJ76" s="13"/>
      <c r="QUK76" s="13"/>
      <c r="QUL76" s="13"/>
      <c r="QUM76" s="13"/>
      <c r="QUN76" s="13"/>
      <c r="QUO76" s="13"/>
      <c r="QUP76" s="13"/>
      <c r="QUQ76" s="13"/>
      <c r="QUR76" s="13"/>
      <c r="QUS76" s="13"/>
      <c r="QUT76" s="13"/>
      <c r="QUU76" s="13"/>
      <c r="QUV76" s="13"/>
      <c r="QUW76" s="13"/>
      <c r="QUX76" s="13"/>
      <c r="QUY76" s="13"/>
      <c r="QUZ76" s="13"/>
      <c r="QVA76" s="13"/>
      <c r="QVB76" s="13"/>
      <c r="QVC76" s="13"/>
      <c r="QVD76" s="13"/>
      <c r="QVE76" s="13"/>
      <c r="QVF76" s="13"/>
      <c r="QVG76" s="13"/>
      <c r="QVH76" s="13"/>
      <c r="QVI76" s="13"/>
      <c r="QVJ76" s="13"/>
      <c r="QVK76" s="13"/>
      <c r="QVL76" s="13"/>
      <c r="QVM76" s="13"/>
      <c r="QVN76" s="13"/>
      <c r="QVO76" s="13"/>
      <c r="QVP76" s="13"/>
      <c r="QVQ76" s="13"/>
      <c r="QVR76" s="13"/>
      <c r="QVS76" s="13"/>
      <c r="QVT76" s="13"/>
      <c r="QVU76" s="13"/>
      <c r="QVV76" s="13"/>
      <c r="QVW76" s="13"/>
      <c r="QVX76" s="13"/>
      <c r="QVY76" s="13"/>
      <c r="QVZ76" s="13"/>
      <c r="QWA76" s="13"/>
      <c r="QWB76" s="13"/>
      <c r="QWC76" s="13"/>
      <c r="QWD76" s="13"/>
      <c r="QWE76" s="13"/>
      <c r="QWF76" s="13"/>
      <c r="QWG76" s="13"/>
      <c r="QWH76" s="13"/>
      <c r="QWI76" s="13"/>
      <c r="QWJ76" s="13"/>
      <c r="QWK76" s="13"/>
      <c r="QWL76" s="13"/>
      <c r="QWM76" s="13"/>
      <c r="QWN76" s="13"/>
      <c r="QWO76" s="13"/>
      <c r="QWP76" s="13"/>
      <c r="QWQ76" s="13"/>
      <c r="QWR76" s="13"/>
      <c r="QWS76" s="13"/>
      <c r="QWT76" s="13"/>
      <c r="QWU76" s="13"/>
      <c r="QWV76" s="13"/>
      <c r="QWW76" s="13"/>
      <c r="QWX76" s="13"/>
      <c r="QWY76" s="13"/>
      <c r="QWZ76" s="13"/>
      <c r="QXA76" s="13"/>
      <c r="QXB76" s="13"/>
      <c r="QXC76" s="13"/>
      <c r="QXD76" s="13"/>
      <c r="QXE76" s="13"/>
      <c r="QXF76" s="13"/>
      <c r="QXG76" s="13"/>
      <c r="QXH76" s="13"/>
      <c r="QXI76" s="13"/>
      <c r="QXJ76" s="13"/>
      <c r="QXK76" s="13"/>
      <c r="QXL76" s="13"/>
      <c r="QXM76" s="13"/>
      <c r="QXN76" s="13"/>
      <c r="QXO76" s="13"/>
      <c r="QXP76" s="13"/>
      <c r="QXQ76" s="13"/>
      <c r="QXR76" s="13"/>
      <c r="QXS76" s="13"/>
      <c r="QXT76" s="13"/>
      <c r="QXU76" s="13"/>
      <c r="QXV76" s="13"/>
      <c r="QXW76" s="13"/>
      <c r="QXX76" s="13"/>
      <c r="QXY76" s="13"/>
      <c r="QXZ76" s="13"/>
      <c r="QYA76" s="13"/>
      <c r="QYB76" s="13"/>
      <c r="QYC76" s="13"/>
      <c r="QYD76" s="13"/>
      <c r="QYE76" s="13"/>
      <c r="QYF76" s="13"/>
      <c r="QYG76" s="13"/>
      <c r="QYH76" s="13"/>
      <c r="QYI76" s="13"/>
      <c r="QYJ76" s="13"/>
      <c r="QYK76" s="13"/>
      <c r="QYL76" s="13"/>
      <c r="QYM76" s="13"/>
      <c r="QYN76" s="13"/>
      <c r="QYO76" s="13"/>
      <c r="QYP76" s="13"/>
      <c r="QYQ76" s="13"/>
      <c r="QYR76" s="13"/>
      <c r="QYS76" s="13"/>
      <c r="QYT76" s="13"/>
      <c r="QYU76" s="13"/>
      <c r="QYV76" s="13"/>
      <c r="QYW76" s="13"/>
      <c r="QYX76" s="13"/>
      <c r="QYY76" s="13"/>
      <c r="QYZ76" s="13"/>
      <c r="QZA76" s="13"/>
      <c r="QZB76" s="13"/>
      <c r="QZC76" s="13"/>
      <c r="QZD76" s="13"/>
      <c r="QZE76" s="13"/>
      <c r="QZF76" s="13"/>
      <c r="QZG76" s="13"/>
      <c r="QZH76" s="13"/>
      <c r="QZI76" s="13"/>
      <c r="QZJ76" s="13"/>
      <c r="QZK76" s="13"/>
      <c r="QZL76" s="13"/>
      <c r="QZM76" s="13"/>
      <c r="QZN76" s="13"/>
      <c r="QZO76" s="13"/>
      <c r="QZP76" s="13"/>
      <c r="QZQ76" s="13"/>
      <c r="QZR76" s="13"/>
      <c r="QZS76" s="13"/>
      <c r="QZT76" s="13"/>
      <c r="QZU76" s="13"/>
      <c r="QZV76" s="13"/>
      <c r="QZW76" s="13"/>
      <c r="QZX76" s="13"/>
      <c r="QZY76" s="13"/>
      <c r="QZZ76" s="13"/>
      <c r="RAA76" s="13"/>
      <c r="RAB76" s="13"/>
      <c r="RAC76" s="13"/>
      <c r="RAD76" s="13"/>
      <c r="RAE76" s="13"/>
      <c r="RAF76" s="13"/>
      <c r="RAG76" s="13"/>
      <c r="RAH76" s="13"/>
      <c r="RAI76" s="13"/>
      <c r="RAJ76" s="13"/>
      <c r="RAK76" s="13"/>
      <c r="RAL76" s="13"/>
      <c r="RAM76" s="13"/>
      <c r="RAN76" s="13"/>
      <c r="RAO76" s="13"/>
      <c r="RAP76" s="13"/>
      <c r="RAQ76" s="13"/>
      <c r="RAR76" s="13"/>
      <c r="RAS76" s="13"/>
      <c r="RAT76" s="13"/>
      <c r="RAU76" s="13"/>
      <c r="RAV76" s="13"/>
      <c r="RAW76" s="13"/>
      <c r="RAX76" s="13"/>
      <c r="RAY76" s="13"/>
      <c r="RAZ76" s="13"/>
      <c r="RBA76" s="13"/>
      <c r="RBB76" s="13"/>
      <c r="RBC76" s="13"/>
      <c r="RBD76" s="13"/>
      <c r="RBE76" s="13"/>
      <c r="RBF76" s="13"/>
      <c r="RBG76" s="13"/>
      <c r="RBH76" s="13"/>
      <c r="RBI76" s="13"/>
      <c r="RBJ76" s="13"/>
      <c r="RBK76" s="13"/>
      <c r="RBL76" s="13"/>
      <c r="RBM76" s="13"/>
      <c r="RBN76" s="13"/>
      <c r="RBO76" s="13"/>
      <c r="RBP76" s="13"/>
      <c r="RBQ76" s="13"/>
      <c r="RBR76" s="13"/>
      <c r="RBS76" s="13"/>
      <c r="RBT76" s="13"/>
      <c r="RBU76" s="13"/>
      <c r="RBV76" s="13"/>
      <c r="RBW76" s="13"/>
      <c r="RBX76" s="13"/>
      <c r="RBY76" s="13"/>
      <c r="RBZ76" s="13"/>
      <c r="RCA76" s="13"/>
      <c r="RCB76" s="13"/>
      <c r="RCC76" s="13"/>
      <c r="RCD76" s="13"/>
      <c r="RCE76" s="13"/>
      <c r="RCF76" s="13"/>
      <c r="RCG76" s="13"/>
      <c r="RCH76" s="13"/>
      <c r="RCI76" s="13"/>
      <c r="RCJ76" s="13"/>
      <c r="RCK76" s="13"/>
      <c r="RCL76" s="13"/>
      <c r="RCM76" s="13"/>
      <c r="RCN76" s="13"/>
      <c r="RCO76" s="13"/>
      <c r="RCP76" s="13"/>
      <c r="RCQ76" s="13"/>
      <c r="RCR76" s="13"/>
      <c r="RCS76" s="13"/>
      <c r="RCT76" s="13"/>
      <c r="RCU76" s="13"/>
      <c r="RCV76" s="13"/>
      <c r="RCW76" s="13"/>
      <c r="RCX76" s="13"/>
      <c r="RCY76" s="13"/>
      <c r="RCZ76" s="13"/>
      <c r="RDA76" s="13"/>
      <c r="RDB76" s="13"/>
      <c r="RDC76" s="13"/>
      <c r="RDD76" s="13"/>
      <c r="RDE76" s="13"/>
      <c r="RDF76" s="13"/>
      <c r="RDG76" s="13"/>
      <c r="RDH76" s="13"/>
      <c r="RDI76" s="13"/>
      <c r="RDJ76" s="13"/>
      <c r="RDK76" s="13"/>
      <c r="RDL76" s="13"/>
      <c r="RDM76" s="13"/>
      <c r="RDN76" s="13"/>
      <c r="RDO76" s="13"/>
      <c r="RDP76" s="13"/>
      <c r="RDQ76" s="13"/>
      <c r="RDR76" s="13"/>
      <c r="RDS76" s="13"/>
      <c r="RDT76" s="13"/>
      <c r="RDU76" s="13"/>
      <c r="RDV76" s="13"/>
      <c r="RDW76" s="13"/>
      <c r="RDX76" s="13"/>
      <c r="RDY76" s="13"/>
      <c r="RDZ76" s="13"/>
      <c r="REA76" s="13"/>
      <c r="REB76" s="13"/>
      <c r="REC76" s="13"/>
      <c r="RED76" s="13"/>
      <c r="REE76" s="13"/>
      <c r="REF76" s="13"/>
      <c r="REG76" s="13"/>
      <c r="REH76" s="13"/>
      <c r="REI76" s="13"/>
      <c r="REJ76" s="13"/>
      <c r="REK76" s="13"/>
      <c r="REL76" s="13"/>
      <c r="REM76" s="13"/>
      <c r="REN76" s="13"/>
      <c r="REO76" s="13"/>
      <c r="REP76" s="13"/>
      <c r="REQ76" s="13"/>
      <c r="RER76" s="13"/>
      <c r="RES76" s="13"/>
      <c r="RET76" s="13"/>
      <c r="REU76" s="13"/>
      <c r="REV76" s="13"/>
      <c r="REW76" s="13"/>
      <c r="REX76" s="13"/>
      <c r="REY76" s="13"/>
      <c r="REZ76" s="13"/>
      <c r="RFA76" s="13"/>
      <c r="RFB76" s="13"/>
      <c r="RFC76" s="13"/>
      <c r="RFD76" s="13"/>
      <c r="RFE76" s="13"/>
      <c r="RFF76" s="13"/>
      <c r="RFG76" s="13"/>
      <c r="RFH76" s="13"/>
      <c r="RFI76" s="13"/>
      <c r="RFJ76" s="13"/>
      <c r="RFK76" s="13"/>
      <c r="RFL76" s="13"/>
      <c r="RFM76" s="13"/>
      <c r="RFN76" s="13"/>
      <c r="RFO76" s="13"/>
      <c r="RFP76" s="13"/>
      <c r="RFQ76" s="13"/>
      <c r="RFR76" s="13"/>
      <c r="RFS76" s="13"/>
      <c r="RFT76" s="13"/>
      <c r="RFU76" s="13"/>
      <c r="RFV76" s="13"/>
      <c r="RFW76" s="13"/>
      <c r="RFX76" s="13"/>
      <c r="RFY76" s="13"/>
      <c r="RFZ76" s="13"/>
      <c r="RGA76" s="13"/>
      <c r="RGB76" s="13"/>
      <c r="RGC76" s="13"/>
      <c r="RGD76" s="13"/>
      <c r="RGE76" s="13"/>
      <c r="RGF76" s="13"/>
      <c r="RGG76" s="13"/>
      <c r="RGH76" s="13"/>
      <c r="RGI76" s="13"/>
      <c r="RGJ76" s="13"/>
      <c r="RGK76" s="13"/>
      <c r="RGL76" s="13"/>
      <c r="RGM76" s="13"/>
      <c r="RGN76" s="13"/>
      <c r="RGO76" s="13"/>
      <c r="RGP76" s="13"/>
      <c r="RGQ76" s="13"/>
      <c r="RGR76" s="13"/>
      <c r="RGS76" s="13"/>
      <c r="RGT76" s="13"/>
      <c r="RGU76" s="13"/>
      <c r="RGV76" s="13"/>
      <c r="RGW76" s="13"/>
      <c r="RGX76" s="13"/>
      <c r="RGY76" s="13"/>
      <c r="RGZ76" s="13"/>
      <c r="RHA76" s="13"/>
      <c r="RHB76" s="13"/>
      <c r="RHC76" s="13"/>
      <c r="RHD76" s="13"/>
      <c r="RHE76" s="13"/>
      <c r="RHF76" s="13"/>
      <c r="RHG76" s="13"/>
      <c r="RHH76" s="13"/>
      <c r="RHI76" s="13"/>
      <c r="RHJ76" s="13"/>
      <c r="RHK76" s="13"/>
      <c r="RHL76" s="13"/>
      <c r="RHM76" s="13"/>
      <c r="RHN76" s="13"/>
      <c r="RHO76" s="13"/>
      <c r="RHP76" s="13"/>
      <c r="RHQ76" s="13"/>
      <c r="RHR76" s="13"/>
      <c r="RHS76" s="13"/>
      <c r="RHT76" s="13"/>
      <c r="RHU76" s="13"/>
      <c r="RHV76" s="13"/>
      <c r="RHW76" s="13"/>
      <c r="RHX76" s="13"/>
      <c r="RHY76" s="13"/>
      <c r="RHZ76" s="13"/>
      <c r="RIA76" s="13"/>
      <c r="RIB76" s="13"/>
      <c r="RIC76" s="13"/>
      <c r="RID76" s="13"/>
      <c r="RIE76" s="13"/>
      <c r="RIF76" s="13"/>
      <c r="RIG76" s="13"/>
      <c r="RIH76" s="13"/>
      <c r="RII76" s="13"/>
      <c r="RIJ76" s="13"/>
      <c r="RIK76" s="13"/>
      <c r="RIL76" s="13"/>
      <c r="RIM76" s="13"/>
      <c r="RIN76" s="13"/>
      <c r="RIO76" s="13"/>
      <c r="RIP76" s="13"/>
      <c r="RIQ76" s="13"/>
      <c r="RIR76" s="13"/>
      <c r="RIS76" s="13"/>
      <c r="RIT76" s="13"/>
      <c r="RIU76" s="13"/>
      <c r="RIV76" s="13"/>
      <c r="RIW76" s="13"/>
      <c r="RIX76" s="13"/>
      <c r="RIY76" s="13"/>
      <c r="RIZ76" s="13"/>
      <c r="RJA76" s="13"/>
      <c r="RJB76" s="13"/>
      <c r="RJC76" s="13"/>
      <c r="RJD76" s="13"/>
      <c r="RJE76" s="13"/>
      <c r="RJF76" s="13"/>
      <c r="RJG76" s="13"/>
      <c r="RJH76" s="13"/>
      <c r="RJI76" s="13"/>
      <c r="RJJ76" s="13"/>
      <c r="RJK76" s="13"/>
      <c r="RJL76" s="13"/>
      <c r="RJM76" s="13"/>
      <c r="RJN76" s="13"/>
      <c r="RJO76" s="13"/>
      <c r="RJP76" s="13"/>
      <c r="RJQ76" s="13"/>
      <c r="RJR76" s="13"/>
      <c r="RJS76" s="13"/>
      <c r="RJT76" s="13"/>
      <c r="RJU76" s="13"/>
      <c r="RJV76" s="13"/>
      <c r="RJW76" s="13"/>
      <c r="RJX76" s="13"/>
      <c r="RJY76" s="13"/>
      <c r="RJZ76" s="13"/>
      <c r="RKA76" s="13"/>
      <c r="RKB76" s="13"/>
      <c r="RKC76" s="13"/>
      <c r="RKD76" s="13"/>
      <c r="RKE76" s="13"/>
      <c r="RKF76" s="13"/>
      <c r="RKG76" s="13"/>
      <c r="RKH76" s="13"/>
      <c r="RKI76" s="13"/>
      <c r="RKJ76" s="13"/>
      <c r="RKK76" s="13"/>
      <c r="RKL76" s="13"/>
      <c r="RKM76" s="13"/>
      <c r="RKN76" s="13"/>
      <c r="RKO76" s="13"/>
      <c r="RKP76" s="13"/>
      <c r="RKQ76" s="13"/>
      <c r="RKR76" s="13"/>
      <c r="RKS76" s="13"/>
      <c r="RKT76" s="13"/>
      <c r="RKU76" s="13"/>
      <c r="RKV76" s="13"/>
      <c r="RKW76" s="13"/>
      <c r="RKX76" s="13"/>
      <c r="RKY76" s="13"/>
      <c r="RKZ76" s="13"/>
      <c r="RLA76" s="13"/>
      <c r="RLB76" s="13"/>
      <c r="RLC76" s="13"/>
      <c r="RLD76" s="13"/>
      <c r="RLE76" s="13"/>
      <c r="RLF76" s="13"/>
      <c r="RLG76" s="13"/>
      <c r="RLH76" s="13"/>
      <c r="RLI76" s="13"/>
      <c r="RLJ76" s="13"/>
      <c r="RLK76" s="13"/>
      <c r="RLL76" s="13"/>
      <c r="RLM76" s="13"/>
      <c r="RLN76" s="13"/>
      <c r="RLO76" s="13"/>
      <c r="RLP76" s="13"/>
      <c r="RLQ76" s="13"/>
      <c r="RLR76" s="13"/>
      <c r="RLS76" s="13"/>
      <c r="RLT76" s="13"/>
      <c r="RLU76" s="13"/>
      <c r="RLV76" s="13"/>
      <c r="RLW76" s="13"/>
      <c r="RLX76" s="13"/>
      <c r="RLY76" s="13"/>
      <c r="RLZ76" s="13"/>
      <c r="RMA76" s="13"/>
      <c r="RMB76" s="13"/>
      <c r="RMC76" s="13"/>
      <c r="RMD76" s="13"/>
      <c r="RME76" s="13"/>
      <c r="RMF76" s="13"/>
      <c r="RMG76" s="13"/>
      <c r="RMH76" s="13"/>
      <c r="RMI76" s="13"/>
      <c r="RMJ76" s="13"/>
      <c r="RMK76" s="13"/>
      <c r="RML76" s="13"/>
      <c r="RMM76" s="13"/>
      <c r="RMN76" s="13"/>
      <c r="RMO76" s="13"/>
      <c r="RMP76" s="13"/>
      <c r="RMQ76" s="13"/>
      <c r="RMR76" s="13"/>
      <c r="RMS76" s="13"/>
      <c r="RMT76" s="13"/>
      <c r="RMU76" s="13"/>
      <c r="RMV76" s="13"/>
      <c r="RMW76" s="13"/>
      <c r="RMX76" s="13"/>
      <c r="RMY76" s="13"/>
      <c r="RMZ76" s="13"/>
      <c r="RNA76" s="13"/>
      <c r="RNB76" s="13"/>
      <c r="RNC76" s="13"/>
      <c r="RND76" s="13"/>
      <c r="RNE76" s="13"/>
      <c r="RNF76" s="13"/>
      <c r="RNG76" s="13"/>
      <c r="RNH76" s="13"/>
      <c r="RNI76" s="13"/>
      <c r="RNJ76" s="13"/>
      <c r="RNK76" s="13"/>
      <c r="RNL76" s="13"/>
      <c r="RNM76" s="13"/>
      <c r="RNN76" s="13"/>
      <c r="RNO76" s="13"/>
      <c r="RNP76" s="13"/>
      <c r="RNQ76" s="13"/>
      <c r="RNR76" s="13"/>
      <c r="RNS76" s="13"/>
      <c r="RNT76" s="13"/>
      <c r="RNU76" s="13"/>
      <c r="RNV76" s="13"/>
      <c r="RNW76" s="13"/>
      <c r="RNX76" s="13"/>
      <c r="RNY76" s="13"/>
      <c r="RNZ76" s="13"/>
      <c r="ROA76" s="13"/>
      <c r="ROB76" s="13"/>
      <c r="ROC76" s="13"/>
      <c r="ROD76" s="13"/>
      <c r="ROE76" s="13"/>
      <c r="ROF76" s="13"/>
      <c r="ROG76" s="13"/>
      <c r="ROH76" s="13"/>
      <c r="ROI76" s="13"/>
      <c r="ROJ76" s="13"/>
      <c r="ROK76" s="13"/>
      <c r="ROL76" s="13"/>
      <c r="ROM76" s="13"/>
      <c r="RON76" s="13"/>
      <c r="ROO76" s="13"/>
      <c r="ROP76" s="13"/>
      <c r="ROQ76" s="13"/>
      <c r="ROR76" s="13"/>
      <c r="ROS76" s="13"/>
      <c r="ROT76" s="13"/>
      <c r="ROU76" s="13"/>
      <c r="ROV76" s="13"/>
      <c r="ROW76" s="13"/>
      <c r="ROX76" s="13"/>
      <c r="ROY76" s="13"/>
      <c r="ROZ76" s="13"/>
      <c r="RPA76" s="13"/>
      <c r="RPB76" s="13"/>
      <c r="RPC76" s="13"/>
      <c r="RPD76" s="13"/>
      <c r="RPE76" s="13"/>
      <c r="RPF76" s="13"/>
      <c r="RPG76" s="13"/>
      <c r="RPH76" s="13"/>
      <c r="RPI76" s="13"/>
      <c r="RPJ76" s="13"/>
      <c r="RPK76" s="13"/>
      <c r="RPL76" s="13"/>
      <c r="RPM76" s="13"/>
      <c r="RPN76" s="13"/>
      <c r="RPO76" s="13"/>
      <c r="RPP76" s="13"/>
      <c r="RPQ76" s="13"/>
      <c r="RPR76" s="13"/>
      <c r="RPS76" s="13"/>
      <c r="RPT76" s="13"/>
      <c r="RPU76" s="13"/>
      <c r="RPV76" s="13"/>
      <c r="RPW76" s="13"/>
      <c r="RPX76" s="13"/>
      <c r="RPY76" s="13"/>
      <c r="RPZ76" s="13"/>
      <c r="RQA76" s="13"/>
      <c r="RQB76" s="13"/>
      <c r="RQC76" s="13"/>
      <c r="RQD76" s="13"/>
      <c r="RQE76" s="13"/>
      <c r="RQF76" s="13"/>
      <c r="RQG76" s="13"/>
      <c r="RQH76" s="13"/>
      <c r="RQI76" s="13"/>
      <c r="RQJ76" s="13"/>
      <c r="RQK76" s="13"/>
      <c r="RQL76" s="13"/>
      <c r="RQM76" s="13"/>
      <c r="RQN76" s="13"/>
      <c r="RQO76" s="13"/>
      <c r="RQP76" s="13"/>
      <c r="RQQ76" s="13"/>
      <c r="RQR76" s="13"/>
      <c r="RQS76" s="13"/>
      <c r="RQT76" s="13"/>
      <c r="RQU76" s="13"/>
      <c r="RQV76" s="13"/>
      <c r="RQW76" s="13"/>
      <c r="RQX76" s="13"/>
      <c r="RQY76" s="13"/>
      <c r="RQZ76" s="13"/>
      <c r="RRA76" s="13"/>
      <c r="RRB76" s="13"/>
      <c r="RRC76" s="13"/>
      <c r="RRD76" s="13"/>
      <c r="RRE76" s="13"/>
      <c r="RRF76" s="13"/>
      <c r="RRG76" s="13"/>
      <c r="RRH76" s="13"/>
      <c r="RRI76" s="13"/>
      <c r="RRJ76" s="13"/>
      <c r="RRK76" s="13"/>
      <c r="RRL76" s="13"/>
      <c r="RRM76" s="13"/>
      <c r="RRN76" s="13"/>
      <c r="RRO76" s="13"/>
      <c r="RRP76" s="13"/>
      <c r="RRQ76" s="13"/>
      <c r="RRR76" s="13"/>
      <c r="RRS76" s="13"/>
      <c r="RRT76" s="13"/>
      <c r="RRU76" s="13"/>
      <c r="RRV76" s="13"/>
      <c r="RRW76" s="13"/>
      <c r="RRX76" s="13"/>
      <c r="RRY76" s="13"/>
      <c r="RRZ76" s="13"/>
      <c r="RSA76" s="13"/>
      <c r="RSB76" s="13"/>
      <c r="RSC76" s="13"/>
      <c r="RSD76" s="13"/>
      <c r="RSE76" s="13"/>
      <c r="RSF76" s="13"/>
      <c r="RSG76" s="13"/>
      <c r="RSH76" s="13"/>
      <c r="RSI76" s="13"/>
      <c r="RSJ76" s="13"/>
      <c r="RSK76" s="13"/>
      <c r="RSL76" s="13"/>
      <c r="RSM76" s="13"/>
      <c r="RSN76" s="13"/>
      <c r="RSO76" s="13"/>
      <c r="RSP76" s="13"/>
      <c r="RSQ76" s="13"/>
      <c r="RSR76" s="13"/>
      <c r="RSS76" s="13"/>
      <c r="RST76" s="13"/>
      <c r="RSU76" s="13"/>
      <c r="RSV76" s="13"/>
      <c r="RSW76" s="13"/>
      <c r="RSX76" s="13"/>
      <c r="RSY76" s="13"/>
      <c r="RSZ76" s="13"/>
      <c r="RTA76" s="13"/>
      <c r="RTB76" s="13"/>
      <c r="RTC76" s="13"/>
      <c r="RTD76" s="13"/>
      <c r="RTE76" s="13"/>
      <c r="RTF76" s="13"/>
      <c r="RTG76" s="13"/>
      <c r="RTH76" s="13"/>
      <c r="RTI76" s="13"/>
      <c r="RTJ76" s="13"/>
      <c r="RTK76" s="13"/>
      <c r="RTL76" s="13"/>
      <c r="RTM76" s="13"/>
      <c r="RTN76" s="13"/>
      <c r="RTO76" s="13"/>
      <c r="RTP76" s="13"/>
      <c r="RTQ76" s="13"/>
      <c r="RTR76" s="13"/>
      <c r="RTS76" s="13"/>
      <c r="RTT76" s="13"/>
      <c r="RTU76" s="13"/>
      <c r="RTV76" s="13"/>
      <c r="RTW76" s="13"/>
      <c r="RTX76" s="13"/>
      <c r="RTY76" s="13"/>
      <c r="RTZ76" s="13"/>
      <c r="RUA76" s="13"/>
      <c r="RUB76" s="13"/>
      <c r="RUC76" s="13"/>
      <c r="RUD76" s="13"/>
      <c r="RUE76" s="13"/>
      <c r="RUF76" s="13"/>
      <c r="RUG76" s="13"/>
      <c r="RUH76" s="13"/>
      <c r="RUI76" s="13"/>
      <c r="RUJ76" s="13"/>
      <c r="RUK76" s="13"/>
      <c r="RUL76" s="13"/>
      <c r="RUM76" s="13"/>
      <c r="RUN76" s="13"/>
      <c r="RUO76" s="13"/>
      <c r="RUP76" s="13"/>
      <c r="RUQ76" s="13"/>
      <c r="RUR76" s="13"/>
      <c r="RUS76" s="13"/>
      <c r="RUT76" s="13"/>
      <c r="RUU76" s="13"/>
      <c r="RUV76" s="13"/>
      <c r="RUW76" s="13"/>
      <c r="RUX76" s="13"/>
      <c r="RUY76" s="13"/>
      <c r="RUZ76" s="13"/>
      <c r="RVA76" s="13"/>
      <c r="RVB76" s="13"/>
      <c r="RVC76" s="13"/>
      <c r="RVD76" s="13"/>
      <c r="RVE76" s="13"/>
      <c r="RVF76" s="13"/>
      <c r="RVG76" s="13"/>
      <c r="RVH76" s="13"/>
      <c r="RVI76" s="13"/>
      <c r="RVJ76" s="13"/>
      <c r="RVK76" s="13"/>
      <c r="RVL76" s="13"/>
      <c r="RVM76" s="13"/>
      <c r="RVN76" s="13"/>
      <c r="RVO76" s="13"/>
      <c r="RVP76" s="13"/>
      <c r="RVQ76" s="13"/>
      <c r="RVR76" s="13"/>
      <c r="RVS76" s="13"/>
      <c r="RVT76" s="13"/>
      <c r="RVU76" s="13"/>
      <c r="RVV76" s="13"/>
      <c r="RVW76" s="13"/>
      <c r="RVX76" s="13"/>
      <c r="RVY76" s="13"/>
      <c r="RVZ76" s="13"/>
      <c r="RWA76" s="13"/>
      <c r="RWB76" s="13"/>
      <c r="RWC76" s="13"/>
      <c r="RWD76" s="13"/>
      <c r="RWE76" s="13"/>
      <c r="RWF76" s="13"/>
      <c r="RWG76" s="13"/>
      <c r="RWH76" s="13"/>
      <c r="RWI76" s="13"/>
      <c r="RWJ76" s="13"/>
      <c r="RWK76" s="13"/>
      <c r="RWL76" s="13"/>
      <c r="RWM76" s="13"/>
      <c r="RWN76" s="13"/>
      <c r="RWO76" s="13"/>
      <c r="RWP76" s="13"/>
      <c r="RWQ76" s="13"/>
      <c r="RWR76" s="13"/>
      <c r="RWS76" s="13"/>
      <c r="RWT76" s="13"/>
      <c r="RWU76" s="13"/>
      <c r="RWV76" s="13"/>
      <c r="RWW76" s="13"/>
      <c r="RWX76" s="13"/>
      <c r="RWY76" s="13"/>
      <c r="RWZ76" s="13"/>
      <c r="RXA76" s="13"/>
      <c r="RXB76" s="13"/>
      <c r="RXC76" s="13"/>
      <c r="RXD76" s="13"/>
      <c r="RXE76" s="13"/>
      <c r="RXF76" s="13"/>
      <c r="RXG76" s="13"/>
      <c r="RXH76" s="13"/>
      <c r="RXI76" s="13"/>
      <c r="RXJ76" s="13"/>
      <c r="RXK76" s="13"/>
      <c r="RXL76" s="13"/>
      <c r="RXM76" s="13"/>
      <c r="RXN76" s="13"/>
      <c r="RXO76" s="13"/>
      <c r="RXP76" s="13"/>
      <c r="RXQ76" s="13"/>
      <c r="RXR76" s="13"/>
      <c r="RXS76" s="13"/>
      <c r="RXT76" s="13"/>
      <c r="RXU76" s="13"/>
      <c r="RXV76" s="13"/>
      <c r="RXW76" s="13"/>
      <c r="RXX76" s="13"/>
      <c r="RXY76" s="13"/>
      <c r="RXZ76" s="13"/>
      <c r="RYA76" s="13"/>
      <c r="RYB76" s="13"/>
      <c r="RYC76" s="13"/>
      <c r="RYD76" s="13"/>
      <c r="RYE76" s="13"/>
      <c r="RYF76" s="13"/>
      <c r="RYG76" s="13"/>
      <c r="RYH76" s="13"/>
      <c r="RYI76" s="13"/>
      <c r="RYJ76" s="13"/>
      <c r="RYK76" s="13"/>
      <c r="RYL76" s="13"/>
      <c r="RYM76" s="13"/>
      <c r="RYN76" s="13"/>
      <c r="RYO76" s="13"/>
      <c r="RYP76" s="13"/>
      <c r="RYQ76" s="13"/>
      <c r="RYR76" s="13"/>
      <c r="RYS76" s="13"/>
      <c r="RYT76" s="13"/>
      <c r="RYU76" s="13"/>
      <c r="RYV76" s="13"/>
      <c r="RYW76" s="13"/>
      <c r="RYX76" s="13"/>
      <c r="RYY76" s="13"/>
      <c r="RYZ76" s="13"/>
      <c r="RZA76" s="13"/>
      <c r="RZB76" s="13"/>
      <c r="RZC76" s="13"/>
      <c r="RZD76" s="13"/>
      <c r="RZE76" s="13"/>
      <c r="RZF76" s="13"/>
      <c r="RZG76" s="13"/>
      <c r="RZH76" s="13"/>
      <c r="RZI76" s="13"/>
      <c r="RZJ76" s="13"/>
      <c r="RZK76" s="13"/>
      <c r="RZL76" s="13"/>
      <c r="RZM76" s="13"/>
      <c r="RZN76" s="13"/>
      <c r="RZO76" s="13"/>
      <c r="RZP76" s="13"/>
      <c r="RZQ76" s="13"/>
      <c r="RZR76" s="13"/>
      <c r="RZS76" s="13"/>
      <c r="RZT76" s="13"/>
      <c r="RZU76" s="13"/>
      <c r="RZV76" s="13"/>
      <c r="RZW76" s="13"/>
      <c r="RZX76" s="13"/>
      <c r="RZY76" s="13"/>
      <c r="RZZ76" s="13"/>
      <c r="SAA76" s="13"/>
      <c r="SAB76" s="13"/>
      <c r="SAC76" s="13"/>
      <c r="SAD76" s="13"/>
      <c r="SAE76" s="13"/>
      <c r="SAF76" s="13"/>
      <c r="SAG76" s="13"/>
      <c r="SAH76" s="13"/>
      <c r="SAI76" s="13"/>
      <c r="SAJ76" s="13"/>
      <c r="SAK76" s="13"/>
      <c r="SAL76" s="13"/>
      <c r="SAM76" s="13"/>
      <c r="SAN76" s="13"/>
      <c r="SAO76" s="13"/>
      <c r="SAP76" s="13"/>
      <c r="SAQ76" s="13"/>
      <c r="SAR76" s="13"/>
      <c r="SAS76" s="13"/>
      <c r="SAT76" s="13"/>
      <c r="SAU76" s="13"/>
      <c r="SAV76" s="13"/>
      <c r="SAW76" s="13"/>
      <c r="SAX76" s="13"/>
      <c r="SAY76" s="13"/>
      <c r="SAZ76" s="13"/>
      <c r="SBA76" s="13"/>
      <c r="SBB76" s="13"/>
      <c r="SBC76" s="13"/>
      <c r="SBD76" s="13"/>
      <c r="SBE76" s="13"/>
      <c r="SBF76" s="13"/>
      <c r="SBG76" s="13"/>
      <c r="SBH76" s="13"/>
      <c r="SBI76" s="13"/>
      <c r="SBJ76" s="13"/>
      <c r="SBK76" s="13"/>
      <c r="SBL76" s="13"/>
      <c r="SBM76" s="13"/>
      <c r="SBN76" s="13"/>
      <c r="SBO76" s="13"/>
      <c r="SBP76" s="13"/>
      <c r="SBQ76" s="13"/>
      <c r="SBR76" s="13"/>
      <c r="SBS76" s="13"/>
      <c r="SBT76" s="13"/>
      <c r="SBU76" s="13"/>
      <c r="SBV76" s="13"/>
      <c r="SBW76" s="13"/>
      <c r="SBX76" s="13"/>
      <c r="SBY76" s="13"/>
      <c r="SBZ76" s="13"/>
      <c r="SCA76" s="13"/>
      <c r="SCB76" s="13"/>
      <c r="SCC76" s="13"/>
      <c r="SCD76" s="13"/>
      <c r="SCE76" s="13"/>
      <c r="SCF76" s="13"/>
      <c r="SCG76" s="13"/>
      <c r="SCH76" s="13"/>
      <c r="SCI76" s="13"/>
      <c r="SCJ76" s="13"/>
      <c r="SCK76" s="13"/>
      <c r="SCL76" s="13"/>
      <c r="SCM76" s="13"/>
      <c r="SCN76" s="13"/>
      <c r="SCO76" s="13"/>
      <c r="SCP76" s="13"/>
      <c r="SCQ76" s="13"/>
      <c r="SCR76" s="13"/>
      <c r="SCS76" s="13"/>
      <c r="SCT76" s="13"/>
      <c r="SCU76" s="13"/>
      <c r="SCV76" s="13"/>
      <c r="SCW76" s="13"/>
      <c r="SCX76" s="13"/>
      <c r="SCY76" s="13"/>
      <c r="SCZ76" s="13"/>
      <c r="SDA76" s="13"/>
      <c r="SDB76" s="13"/>
      <c r="SDC76" s="13"/>
      <c r="SDD76" s="13"/>
      <c r="SDE76" s="13"/>
      <c r="SDF76" s="13"/>
      <c r="SDG76" s="13"/>
      <c r="SDH76" s="13"/>
      <c r="SDI76" s="13"/>
      <c r="SDJ76" s="13"/>
      <c r="SDK76" s="13"/>
      <c r="SDL76" s="13"/>
      <c r="SDM76" s="13"/>
      <c r="SDN76" s="13"/>
      <c r="SDO76" s="13"/>
      <c r="SDP76" s="13"/>
      <c r="SDQ76" s="13"/>
      <c r="SDR76" s="13"/>
      <c r="SDS76" s="13"/>
      <c r="SDT76" s="13"/>
      <c r="SDU76" s="13"/>
      <c r="SDV76" s="13"/>
      <c r="SDW76" s="13"/>
      <c r="SDX76" s="13"/>
      <c r="SDY76" s="13"/>
      <c r="SDZ76" s="13"/>
      <c r="SEA76" s="13"/>
      <c r="SEB76" s="13"/>
      <c r="SEC76" s="13"/>
      <c r="SED76" s="13"/>
      <c r="SEE76" s="13"/>
      <c r="SEF76" s="13"/>
      <c r="SEG76" s="13"/>
      <c r="SEH76" s="13"/>
      <c r="SEI76" s="13"/>
      <c r="SEJ76" s="13"/>
      <c r="SEK76" s="13"/>
      <c r="SEL76" s="13"/>
      <c r="SEM76" s="13"/>
      <c r="SEN76" s="13"/>
      <c r="SEO76" s="13"/>
      <c r="SEP76" s="13"/>
      <c r="SEQ76" s="13"/>
      <c r="SER76" s="13"/>
      <c r="SES76" s="13"/>
      <c r="SET76" s="13"/>
      <c r="SEU76" s="13"/>
      <c r="SEV76" s="13"/>
      <c r="SEW76" s="13"/>
      <c r="SEX76" s="13"/>
      <c r="SEY76" s="13"/>
      <c r="SEZ76" s="13"/>
      <c r="SFA76" s="13"/>
      <c r="SFB76" s="13"/>
      <c r="SFC76" s="13"/>
      <c r="SFD76" s="13"/>
      <c r="SFE76" s="13"/>
      <c r="SFF76" s="13"/>
      <c r="SFG76" s="13"/>
      <c r="SFH76" s="13"/>
      <c r="SFI76" s="13"/>
      <c r="SFJ76" s="13"/>
      <c r="SFK76" s="13"/>
      <c r="SFL76" s="13"/>
      <c r="SFM76" s="13"/>
      <c r="SFN76" s="13"/>
      <c r="SFO76" s="13"/>
      <c r="SFP76" s="13"/>
      <c r="SFQ76" s="13"/>
      <c r="SFR76" s="13"/>
      <c r="SFS76" s="13"/>
      <c r="SFT76" s="13"/>
      <c r="SFU76" s="13"/>
      <c r="SFV76" s="13"/>
      <c r="SFW76" s="13"/>
      <c r="SFX76" s="13"/>
      <c r="SFY76" s="13"/>
      <c r="SFZ76" s="13"/>
      <c r="SGA76" s="13"/>
      <c r="SGB76" s="13"/>
      <c r="SGC76" s="13"/>
      <c r="SGD76" s="13"/>
      <c r="SGE76" s="13"/>
      <c r="SGF76" s="13"/>
      <c r="SGG76" s="13"/>
      <c r="SGH76" s="13"/>
      <c r="SGI76" s="13"/>
      <c r="SGJ76" s="13"/>
      <c r="SGK76" s="13"/>
      <c r="SGL76" s="13"/>
      <c r="SGM76" s="13"/>
      <c r="SGN76" s="13"/>
      <c r="SGO76" s="13"/>
      <c r="SGP76" s="13"/>
      <c r="SGQ76" s="13"/>
      <c r="SGR76" s="13"/>
      <c r="SGS76" s="13"/>
      <c r="SGT76" s="13"/>
      <c r="SGU76" s="13"/>
      <c r="SGV76" s="13"/>
      <c r="SGW76" s="13"/>
      <c r="SGX76" s="13"/>
      <c r="SGY76" s="13"/>
      <c r="SGZ76" s="13"/>
      <c r="SHA76" s="13"/>
      <c r="SHB76" s="13"/>
      <c r="SHC76" s="13"/>
      <c r="SHD76" s="13"/>
      <c r="SHE76" s="13"/>
      <c r="SHF76" s="13"/>
      <c r="SHG76" s="13"/>
      <c r="SHH76" s="13"/>
      <c r="SHI76" s="13"/>
      <c r="SHJ76" s="13"/>
      <c r="SHK76" s="13"/>
      <c r="SHL76" s="13"/>
      <c r="SHM76" s="13"/>
      <c r="SHN76" s="13"/>
      <c r="SHO76" s="13"/>
      <c r="SHP76" s="13"/>
      <c r="SHQ76" s="13"/>
      <c r="SHR76" s="13"/>
      <c r="SHS76" s="13"/>
      <c r="SHT76" s="13"/>
      <c r="SHU76" s="13"/>
      <c r="SHV76" s="13"/>
      <c r="SHW76" s="13"/>
      <c r="SHX76" s="13"/>
      <c r="SHY76" s="13"/>
      <c r="SHZ76" s="13"/>
      <c r="SIA76" s="13"/>
      <c r="SIB76" s="13"/>
      <c r="SIC76" s="13"/>
      <c r="SID76" s="13"/>
      <c r="SIE76" s="13"/>
      <c r="SIF76" s="13"/>
      <c r="SIG76" s="13"/>
      <c r="SIH76" s="13"/>
      <c r="SII76" s="13"/>
      <c r="SIJ76" s="13"/>
      <c r="SIK76" s="13"/>
      <c r="SIL76" s="13"/>
      <c r="SIM76" s="13"/>
      <c r="SIN76" s="13"/>
      <c r="SIO76" s="13"/>
      <c r="SIP76" s="13"/>
      <c r="SIQ76" s="13"/>
      <c r="SIR76" s="13"/>
      <c r="SIS76" s="13"/>
      <c r="SIT76" s="13"/>
      <c r="SIU76" s="13"/>
      <c r="SIV76" s="13"/>
      <c r="SIW76" s="13"/>
      <c r="SIX76" s="13"/>
      <c r="SIY76" s="13"/>
      <c r="SIZ76" s="13"/>
      <c r="SJA76" s="13"/>
      <c r="SJB76" s="13"/>
      <c r="SJC76" s="13"/>
      <c r="SJD76" s="13"/>
      <c r="SJE76" s="13"/>
      <c r="SJF76" s="13"/>
      <c r="SJG76" s="13"/>
      <c r="SJH76" s="13"/>
      <c r="SJI76" s="13"/>
      <c r="SJJ76" s="13"/>
      <c r="SJK76" s="13"/>
      <c r="SJL76" s="13"/>
      <c r="SJM76" s="13"/>
      <c r="SJN76" s="13"/>
      <c r="SJO76" s="13"/>
      <c r="SJP76" s="13"/>
      <c r="SJQ76" s="13"/>
      <c r="SJR76" s="13"/>
      <c r="SJS76" s="13"/>
      <c r="SJT76" s="13"/>
      <c r="SJU76" s="13"/>
      <c r="SJV76" s="13"/>
      <c r="SJW76" s="13"/>
      <c r="SJX76" s="13"/>
      <c r="SJY76" s="13"/>
      <c r="SJZ76" s="13"/>
      <c r="SKA76" s="13"/>
      <c r="SKB76" s="13"/>
      <c r="SKC76" s="13"/>
      <c r="SKD76" s="13"/>
      <c r="SKE76" s="13"/>
      <c r="SKF76" s="13"/>
      <c r="SKG76" s="13"/>
      <c r="SKH76" s="13"/>
      <c r="SKI76" s="13"/>
      <c r="SKJ76" s="13"/>
      <c r="SKK76" s="13"/>
      <c r="SKL76" s="13"/>
      <c r="SKM76" s="13"/>
      <c r="SKN76" s="13"/>
      <c r="SKO76" s="13"/>
      <c r="SKP76" s="13"/>
      <c r="SKQ76" s="13"/>
      <c r="SKR76" s="13"/>
      <c r="SKS76" s="13"/>
      <c r="SKT76" s="13"/>
      <c r="SKU76" s="13"/>
      <c r="SKV76" s="13"/>
      <c r="SKW76" s="13"/>
      <c r="SKX76" s="13"/>
      <c r="SKY76" s="13"/>
      <c r="SKZ76" s="13"/>
      <c r="SLA76" s="13"/>
      <c r="SLB76" s="13"/>
      <c r="SLC76" s="13"/>
      <c r="SLD76" s="13"/>
      <c r="SLE76" s="13"/>
      <c r="SLF76" s="13"/>
      <c r="SLG76" s="13"/>
      <c r="SLH76" s="13"/>
      <c r="SLI76" s="13"/>
      <c r="SLJ76" s="13"/>
      <c r="SLK76" s="13"/>
      <c r="SLL76" s="13"/>
      <c r="SLM76" s="13"/>
      <c r="SLN76" s="13"/>
      <c r="SLO76" s="13"/>
      <c r="SLP76" s="13"/>
      <c r="SLQ76" s="13"/>
      <c r="SLR76" s="13"/>
      <c r="SLS76" s="13"/>
      <c r="SLT76" s="13"/>
      <c r="SLU76" s="13"/>
      <c r="SLV76" s="13"/>
      <c r="SLW76" s="13"/>
      <c r="SLX76" s="13"/>
      <c r="SLY76" s="13"/>
      <c r="SLZ76" s="13"/>
      <c r="SMA76" s="13"/>
      <c r="SMB76" s="13"/>
      <c r="SMC76" s="13"/>
      <c r="SMD76" s="13"/>
      <c r="SME76" s="13"/>
      <c r="SMF76" s="13"/>
      <c r="SMG76" s="13"/>
      <c r="SMH76" s="13"/>
      <c r="SMI76" s="13"/>
      <c r="SMJ76" s="13"/>
      <c r="SMK76" s="13"/>
      <c r="SML76" s="13"/>
      <c r="SMM76" s="13"/>
      <c r="SMN76" s="13"/>
      <c r="SMO76" s="13"/>
      <c r="SMP76" s="13"/>
      <c r="SMQ76" s="13"/>
      <c r="SMR76" s="13"/>
      <c r="SMS76" s="13"/>
      <c r="SMT76" s="13"/>
      <c r="SMU76" s="13"/>
      <c r="SMV76" s="13"/>
      <c r="SMW76" s="13"/>
      <c r="SMX76" s="13"/>
      <c r="SMY76" s="13"/>
      <c r="SMZ76" s="13"/>
      <c r="SNA76" s="13"/>
      <c r="SNB76" s="13"/>
      <c r="SNC76" s="13"/>
      <c r="SND76" s="13"/>
      <c r="SNE76" s="13"/>
      <c r="SNF76" s="13"/>
      <c r="SNG76" s="13"/>
      <c r="SNH76" s="13"/>
      <c r="SNI76" s="13"/>
      <c r="SNJ76" s="13"/>
      <c r="SNK76" s="13"/>
      <c r="SNL76" s="13"/>
      <c r="SNM76" s="13"/>
      <c r="SNN76" s="13"/>
      <c r="SNO76" s="13"/>
      <c r="SNP76" s="13"/>
      <c r="SNQ76" s="13"/>
      <c r="SNR76" s="13"/>
      <c r="SNS76" s="13"/>
      <c r="SNT76" s="13"/>
      <c r="SNU76" s="13"/>
      <c r="SNV76" s="13"/>
      <c r="SNW76" s="13"/>
      <c r="SNX76" s="13"/>
      <c r="SNY76" s="13"/>
      <c r="SNZ76" s="13"/>
      <c r="SOA76" s="13"/>
      <c r="SOB76" s="13"/>
      <c r="SOC76" s="13"/>
      <c r="SOD76" s="13"/>
      <c r="SOE76" s="13"/>
      <c r="SOF76" s="13"/>
      <c r="SOG76" s="13"/>
      <c r="SOH76" s="13"/>
      <c r="SOI76" s="13"/>
      <c r="SOJ76" s="13"/>
      <c r="SOK76" s="13"/>
      <c r="SOL76" s="13"/>
      <c r="SOM76" s="13"/>
      <c r="SON76" s="13"/>
      <c r="SOO76" s="13"/>
      <c r="SOP76" s="13"/>
      <c r="SOQ76" s="13"/>
      <c r="SOR76" s="13"/>
      <c r="SOS76" s="13"/>
      <c r="SOT76" s="13"/>
      <c r="SOU76" s="13"/>
      <c r="SOV76" s="13"/>
      <c r="SOW76" s="13"/>
      <c r="SOX76" s="13"/>
      <c r="SOY76" s="13"/>
      <c r="SOZ76" s="13"/>
      <c r="SPA76" s="13"/>
      <c r="SPB76" s="13"/>
      <c r="SPC76" s="13"/>
      <c r="SPD76" s="13"/>
      <c r="SPE76" s="13"/>
      <c r="SPF76" s="13"/>
      <c r="SPG76" s="13"/>
      <c r="SPH76" s="13"/>
      <c r="SPI76" s="13"/>
      <c r="SPJ76" s="13"/>
      <c r="SPK76" s="13"/>
      <c r="SPL76" s="13"/>
      <c r="SPM76" s="13"/>
      <c r="SPN76" s="13"/>
      <c r="SPO76" s="13"/>
      <c r="SPP76" s="13"/>
      <c r="SPQ76" s="13"/>
      <c r="SPR76" s="13"/>
      <c r="SPS76" s="13"/>
      <c r="SPT76" s="13"/>
      <c r="SPU76" s="13"/>
      <c r="SPV76" s="13"/>
      <c r="SPW76" s="13"/>
      <c r="SPX76" s="13"/>
      <c r="SPY76" s="13"/>
      <c r="SPZ76" s="13"/>
      <c r="SQA76" s="13"/>
      <c r="SQB76" s="13"/>
      <c r="SQC76" s="13"/>
      <c r="SQD76" s="13"/>
      <c r="SQE76" s="13"/>
      <c r="SQF76" s="13"/>
      <c r="SQG76" s="13"/>
      <c r="SQH76" s="13"/>
      <c r="SQI76" s="13"/>
      <c r="SQJ76" s="13"/>
      <c r="SQK76" s="13"/>
      <c r="SQL76" s="13"/>
      <c r="SQM76" s="13"/>
      <c r="SQN76" s="13"/>
      <c r="SQO76" s="13"/>
      <c r="SQP76" s="13"/>
      <c r="SQQ76" s="13"/>
      <c r="SQR76" s="13"/>
      <c r="SQS76" s="13"/>
      <c r="SQT76" s="13"/>
      <c r="SQU76" s="13"/>
      <c r="SQV76" s="13"/>
      <c r="SQW76" s="13"/>
      <c r="SQX76" s="13"/>
      <c r="SQY76" s="13"/>
      <c r="SQZ76" s="13"/>
      <c r="SRA76" s="13"/>
      <c r="SRB76" s="13"/>
      <c r="SRC76" s="13"/>
      <c r="SRD76" s="13"/>
      <c r="SRE76" s="13"/>
      <c r="SRF76" s="13"/>
      <c r="SRG76" s="13"/>
      <c r="SRH76" s="13"/>
      <c r="SRI76" s="13"/>
      <c r="SRJ76" s="13"/>
      <c r="SRK76" s="13"/>
      <c r="SRL76" s="13"/>
      <c r="SRM76" s="13"/>
      <c r="SRN76" s="13"/>
      <c r="SRO76" s="13"/>
      <c r="SRP76" s="13"/>
      <c r="SRQ76" s="13"/>
      <c r="SRR76" s="13"/>
      <c r="SRS76" s="13"/>
      <c r="SRT76" s="13"/>
      <c r="SRU76" s="13"/>
      <c r="SRV76" s="13"/>
      <c r="SRW76" s="13"/>
      <c r="SRX76" s="13"/>
      <c r="SRY76" s="13"/>
      <c r="SRZ76" s="13"/>
      <c r="SSA76" s="13"/>
      <c r="SSB76" s="13"/>
      <c r="SSC76" s="13"/>
      <c r="SSD76" s="13"/>
      <c r="SSE76" s="13"/>
      <c r="SSF76" s="13"/>
      <c r="SSG76" s="13"/>
      <c r="SSH76" s="13"/>
      <c r="SSI76" s="13"/>
      <c r="SSJ76" s="13"/>
      <c r="SSK76" s="13"/>
      <c r="SSL76" s="13"/>
      <c r="SSM76" s="13"/>
      <c r="SSN76" s="13"/>
      <c r="SSO76" s="13"/>
      <c r="SSP76" s="13"/>
      <c r="SSQ76" s="13"/>
      <c r="SSR76" s="13"/>
      <c r="SSS76" s="13"/>
      <c r="SST76" s="13"/>
      <c r="SSU76" s="13"/>
      <c r="SSV76" s="13"/>
      <c r="SSW76" s="13"/>
      <c r="SSX76" s="13"/>
      <c r="SSY76" s="13"/>
      <c r="SSZ76" s="13"/>
      <c r="STA76" s="13"/>
      <c r="STB76" s="13"/>
      <c r="STC76" s="13"/>
      <c r="STD76" s="13"/>
      <c r="STE76" s="13"/>
      <c r="STF76" s="13"/>
      <c r="STG76" s="13"/>
      <c r="STH76" s="13"/>
      <c r="STI76" s="13"/>
      <c r="STJ76" s="13"/>
      <c r="STK76" s="13"/>
      <c r="STL76" s="13"/>
      <c r="STM76" s="13"/>
      <c r="STN76" s="13"/>
      <c r="STO76" s="13"/>
      <c r="STP76" s="13"/>
      <c r="STQ76" s="13"/>
      <c r="STR76" s="13"/>
      <c r="STS76" s="13"/>
      <c r="STT76" s="13"/>
      <c r="STU76" s="13"/>
      <c r="STV76" s="13"/>
      <c r="STW76" s="13"/>
      <c r="STX76" s="13"/>
      <c r="STY76" s="13"/>
      <c r="STZ76" s="13"/>
      <c r="SUA76" s="13"/>
      <c r="SUB76" s="13"/>
      <c r="SUC76" s="13"/>
      <c r="SUD76" s="13"/>
      <c r="SUE76" s="13"/>
      <c r="SUF76" s="13"/>
      <c r="SUG76" s="13"/>
      <c r="SUH76" s="13"/>
      <c r="SUI76" s="13"/>
      <c r="SUJ76" s="13"/>
      <c r="SUK76" s="13"/>
      <c r="SUL76" s="13"/>
      <c r="SUM76" s="13"/>
      <c r="SUN76" s="13"/>
      <c r="SUO76" s="13"/>
      <c r="SUP76" s="13"/>
      <c r="SUQ76" s="13"/>
      <c r="SUR76" s="13"/>
      <c r="SUS76" s="13"/>
      <c r="SUT76" s="13"/>
      <c r="SUU76" s="13"/>
      <c r="SUV76" s="13"/>
      <c r="SUW76" s="13"/>
      <c r="SUX76" s="13"/>
      <c r="SUY76" s="13"/>
      <c r="SUZ76" s="13"/>
      <c r="SVA76" s="13"/>
      <c r="SVB76" s="13"/>
      <c r="SVC76" s="13"/>
      <c r="SVD76" s="13"/>
      <c r="SVE76" s="13"/>
      <c r="SVF76" s="13"/>
      <c r="SVG76" s="13"/>
      <c r="SVH76" s="13"/>
      <c r="SVI76" s="13"/>
      <c r="SVJ76" s="13"/>
      <c r="SVK76" s="13"/>
      <c r="SVL76" s="13"/>
      <c r="SVM76" s="13"/>
      <c r="SVN76" s="13"/>
      <c r="SVO76" s="13"/>
      <c r="SVP76" s="13"/>
      <c r="SVQ76" s="13"/>
      <c r="SVR76" s="13"/>
      <c r="SVS76" s="13"/>
      <c r="SVT76" s="13"/>
      <c r="SVU76" s="13"/>
      <c r="SVV76" s="13"/>
      <c r="SVW76" s="13"/>
      <c r="SVX76" s="13"/>
      <c r="SVY76" s="13"/>
      <c r="SVZ76" s="13"/>
      <c r="SWA76" s="13"/>
      <c r="SWB76" s="13"/>
      <c r="SWC76" s="13"/>
      <c r="SWD76" s="13"/>
      <c r="SWE76" s="13"/>
      <c r="SWF76" s="13"/>
      <c r="SWG76" s="13"/>
      <c r="SWH76" s="13"/>
      <c r="SWI76" s="13"/>
      <c r="SWJ76" s="13"/>
      <c r="SWK76" s="13"/>
      <c r="SWL76" s="13"/>
      <c r="SWM76" s="13"/>
      <c r="SWN76" s="13"/>
      <c r="SWO76" s="13"/>
      <c r="SWP76" s="13"/>
      <c r="SWQ76" s="13"/>
      <c r="SWR76" s="13"/>
      <c r="SWS76" s="13"/>
      <c r="SWT76" s="13"/>
      <c r="SWU76" s="13"/>
      <c r="SWV76" s="13"/>
      <c r="SWW76" s="13"/>
      <c r="SWX76" s="13"/>
      <c r="SWY76" s="13"/>
      <c r="SWZ76" s="13"/>
      <c r="SXA76" s="13"/>
      <c r="SXB76" s="13"/>
      <c r="SXC76" s="13"/>
      <c r="SXD76" s="13"/>
      <c r="SXE76" s="13"/>
      <c r="SXF76" s="13"/>
      <c r="SXG76" s="13"/>
      <c r="SXH76" s="13"/>
      <c r="SXI76" s="13"/>
      <c r="SXJ76" s="13"/>
      <c r="SXK76" s="13"/>
      <c r="SXL76" s="13"/>
      <c r="SXM76" s="13"/>
      <c r="SXN76" s="13"/>
      <c r="SXO76" s="13"/>
      <c r="SXP76" s="13"/>
      <c r="SXQ76" s="13"/>
      <c r="SXR76" s="13"/>
      <c r="SXS76" s="13"/>
      <c r="SXT76" s="13"/>
      <c r="SXU76" s="13"/>
      <c r="SXV76" s="13"/>
      <c r="SXW76" s="13"/>
      <c r="SXX76" s="13"/>
      <c r="SXY76" s="13"/>
      <c r="SXZ76" s="13"/>
      <c r="SYA76" s="13"/>
      <c r="SYB76" s="13"/>
      <c r="SYC76" s="13"/>
      <c r="SYD76" s="13"/>
      <c r="SYE76" s="13"/>
      <c r="SYF76" s="13"/>
      <c r="SYG76" s="13"/>
      <c r="SYH76" s="13"/>
      <c r="SYI76" s="13"/>
      <c r="SYJ76" s="13"/>
      <c r="SYK76" s="13"/>
      <c r="SYL76" s="13"/>
      <c r="SYM76" s="13"/>
      <c r="SYN76" s="13"/>
      <c r="SYO76" s="13"/>
      <c r="SYP76" s="13"/>
      <c r="SYQ76" s="13"/>
      <c r="SYR76" s="13"/>
      <c r="SYS76" s="13"/>
      <c r="SYT76" s="13"/>
      <c r="SYU76" s="13"/>
      <c r="SYV76" s="13"/>
      <c r="SYW76" s="13"/>
      <c r="SYX76" s="13"/>
      <c r="SYY76" s="13"/>
      <c r="SYZ76" s="13"/>
      <c r="SZA76" s="13"/>
      <c r="SZB76" s="13"/>
      <c r="SZC76" s="13"/>
      <c r="SZD76" s="13"/>
      <c r="SZE76" s="13"/>
      <c r="SZF76" s="13"/>
      <c r="SZG76" s="13"/>
      <c r="SZH76" s="13"/>
      <c r="SZI76" s="13"/>
      <c r="SZJ76" s="13"/>
      <c r="SZK76" s="13"/>
      <c r="SZL76" s="13"/>
      <c r="SZM76" s="13"/>
      <c r="SZN76" s="13"/>
      <c r="SZO76" s="13"/>
      <c r="SZP76" s="13"/>
      <c r="SZQ76" s="13"/>
      <c r="SZR76" s="13"/>
      <c r="SZS76" s="13"/>
      <c r="SZT76" s="13"/>
      <c r="SZU76" s="13"/>
      <c r="SZV76" s="13"/>
      <c r="SZW76" s="13"/>
      <c r="SZX76" s="13"/>
      <c r="SZY76" s="13"/>
      <c r="SZZ76" s="13"/>
      <c r="TAA76" s="13"/>
      <c r="TAB76" s="13"/>
      <c r="TAC76" s="13"/>
      <c r="TAD76" s="13"/>
      <c r="TAE76" s="13"/>
      <c r="TAF76" s="13"/>
      <c r="TAG76" s="13"/>
      <c r="TAH76" s="13"/>
      <c r="TAI76" s="13"/>
      <c r="TAJ76" s="13"/>
      <c r="TAK76" s="13"/>
      <c r="TAL76" s="13"/>
      <c r="TAM76" s="13"/>
      <c r="TAN76" s="13"/>
      <c r="TAO76" s="13"/>
      <c r="TAP76" s="13"/>
      <c r="TAQ76" s="13"/>
      <c r="TAR76" s="13"/>
      <c r="TAS76" s="13"/>
      <c r="TAT76" s="13"/>
      <c r="TAU76" s="13"/>
      <c r="TAV76" s="13"/>
      <c r="TAW76" s="13"/>
      <c r="TAX76" s="13"/>
      <c r="TAY76" s="13"/>
      <c r="TAZ76" s="13"/>
      <c r="TBA76" s="13"/>
      <c r="TBB76" s="13"/>
      <c r="TBC76" s="13"/>
      <c r="TBD76" s="13"/>
      <c r="TBE76" s="13"/>
      <c r="TBF76" s="13"/>
      <c r="TBG76" s="13"/>
      <c r="TBH76" s="13"/>
      <c r="TBI76" s="13"/>
      <c r="TBJ76" s="13"/>
      <c r="TBK76" s="13"/>
      <c r="TBL76" s="13"/>
      <c r="TBM76" s="13"/>
      <c r="TBN76" s="13"/>
      <c r="TBO76" s="13"/>
      <c r="TBP76" s="13"/>
      <c r="TBQ76" s="13"/>
      <c r="TBR76" s="13"/>
      <c r="TBS76" s="13"/>
      <c r="TBT76" s="13"/>
      <c r="TBU76" s="13"/>
      <c r="TBV76" s="13"/>
      <c r="TBW76" s="13"/>
      <c r="TBX76" s="13"/>
      <c r="TBY76" s="13"/>
      <c r="TBZ76" s="13"/>
      <c r="TCA76" s="13"/>
      <c r="TCB76" s="13"/>
      <c r="TCC76" s="13"/>
      <c r="TCD76" s="13"/>
      <c r="TCE76" s="13"/>
      <c r="TCF76" s="13"/>
      <c r="TCG76" s="13"/>
      <c r="TCH76" s="13"/>
      <c r="TCI76" s="13"/>
      <c r="TCJ76" s="13"/>
      <c r="TCK76" s="13"/>
      <c r="TCL76" s="13"/>
      <c r="TCM76" s="13"/>
      <c r="TCN76" s="13"/>
      <c r="TCO76" s="13"/>
      <c r="TCP76" s="13"/>
      <c r="TCQ76" s="13"/>
      <c r="TCR76" s="13"/>
      <c r="TCS76" s="13"/>
      <c r="TCT76" s="13"/>
      <c r="TCU76" s="13"/>
      <c r="TCV76" s="13"/>
      <c r="TCW76" s="13"/>
      <c r="TCX76" s="13"/>
      <c r="TCY76" s="13"/>
      <c r="TCZ76" s="13"/>
      <c r="TDA76" s="13"/>
      <c r="TDB76" s="13"/>
      <c r="TDC76" s="13"/>
      <c r="TDD76" s="13"/>
      <c r="TDE76" s="13"/>
      <c r="TDF76" s="13"/>
      <c r="TDG76" s="13"/>
      <c r="TDH76" s="13"/>
      <c r="TDI76" s="13"/>
      <c r="TDJ76" s="13"/>
      <c r="TDK76" s="13"/>
      <c r="TDL76" s="13"/>
      <c r="TDM76" s="13"/>
      <c r="TDN76" s="13"/>
      <c r="TDO76" s="13"/>
      <c r="TDP76" s="13"/>
      <c r="TDQ76" s="13"/>
      <c r="TDR76" s="13"/>
      <c r="TDS76" s="13"/>
      <c r="TDT76" s="13"/>
      <c r="TDU76" s="13"/>
      <c r="TDV76" s="13"/>
      <c r="TDW76" s="13"/>
      <c r="TDX76" s="13"/>
      <c r="TDY76" s="13"/>
      <c r="TDZ76" s="13"/>
      <c r="TEA76" s="13"/>
      <c r="TEB76" s="13"/>
      <c r="TEC76" s="13"/>
      <c r="TED76" s="13"/>
      <c r="TEE76" s="13"/>
      <c r="TEF76" s="13"/>
      <c r="TEG76" s="13"/>
      <c r="TEH76" s="13"/>
      <c r="TEI76" s="13"/>
      <c r="TEJ76" s="13"/>
      <c r="TEK76" s="13"/>
      <c r="TEL76" s="13"/>
      <c r="TEM76" s="13"/>
      <c r="TEN76" s="13"/>
      <c r="TEO76" s="13"/>
      <c r="TEP76" s="13"/>
      <c r="TEQ76" s="13"/>
      <c r="TER76" s="13"/>
      <c r="TES76" s="13"/>
      <c r="TET76" s="13"/>
      <c r="TEU76" s="13"/>
      <c r="TEV76" s="13"/>
      <c r="TEW76" s="13"/>
      <c r="TEX76" s="13"/>
      <c r="TEY76" s="13"/>
      <c r="TEZ76" s="13"/>
      <c r="TFA76" s="13"/>
      <c r="TFB76" s="13"/>
      <c r="TFC76" s="13"/>
      <c r="TFD76" s="13"/>
      <c r="TFE76" s="13"/>
      <c r="TFF76" s="13"/>
      <c r="TFG76" s="13"/>
      <c r="TFH76" s="13"/>
      <c r="TFI76" s="13"/>
      <c r="TFJ76" s="13"/>
      <c r="TFK76" s="13"/>
      <c r="TFL76" s="13"/>
      <c r="TFM76" s="13"/>
      <c r="TFN76" s="13"/>
      <c r="TFO76" s="13"/>
      <c r="TFP76" s="13"/>
      <c r="TFQ76" s="13"/>
      <c r="TFR76" s="13"/>
      <c r="TFS76" s="13"/>
      <c r="TFT76" s="13"/>
      <c r="TFU76" s="13"/>
      <c r="TFV76" s="13"/>
      <c r="TFW76" s="13"/>
      <c r="TFX76" s="13"/>
      <c r="TFY76" s="13"/>
      <c r="TFZ76" s="13"/>
      <c r="TGA76" s="13"/>
      <c r="TGB76" s="13"/>
      <c r="TGC76" s="13"/>
      <c r="TGD76" s="13"/>
      <c r="TGE76" s="13"/>
      <c r="TGF76" s="13"/>
      <c r="TGG76" s="13"/>
      <c r="TGH76" s="13"/>
      <c r="TGI76" s="13"/>
      <c r="TGJ76" s="13"/>
      <c r="TGK76" s="13"/>
      <c r="TGL76" s="13"/>
      <c r="TGM76" s="13"/>
      <c r="TGN76" s="13"/>
      <c r="TGO76" s="13"/>
      <c r="TGP76" s="13"/>
      <c r="TGQ76" s="13"/>
      <c r="TGR76" s="13"/>
      <c r="TGS76" s="13"/>
      <c r="TGT76" s="13"/>
      <c r="TGU76" s="13"/>
      <c r="TGV76" s="13"/>
      <c r="TGW76" s="13"/>
      <c r="TGX76" s="13"/>
      <c r="TGY76" s="13"/>
      <c r="TGZ76" s="13"/>
      <c r="THA76" s="13"/>
      <c r="THB76" s="13"/>
      <c r="THC76" s="13"/>
      <c r="THD76" s="13"/>
      <c r="THE76" s="13"/>
      <c r="THF76" s="13"/>
      <c r="THG76" s="13"/>
      <c r="THH76" s="13"/>
      <c r="THI76" s="13"/>
      <c r="THJ76" s="13"/>
      <c r="THK76" s="13"/>
      <c r="THL76" s="13"/>
      <c r="THM76" s="13"/>
      <c r="THN76" s="13"/>
      <c r="THO76" s="13"/>
      <c r="THP76" s="13"/>
      <c r="THQ76" s="13"/>
      <c r="THR76" s="13"/>
      <c r="THS76" s="13"/>
      <c r="THT76" s="13"/>
      <c r="THU76" s="13"/>
      <c r="THV76" s="13"/>
      <c r="THW76" s="13"/>
      <c r="THX76" s="13"/>
      <c r="THY76" s="13"/>
      <c r="THZ76" s="13"/>
      <c r="TIA76" s="13"/>
      <c r="TIB76" s="13"/>
      <c r="TIC76" s="13"/>
      <c r="TID76" s="13"/>
      <c r="TIE76" s="13"/>
      <c r="TIF76" s="13"/>
      <c r="TIG76" s="13"/>
      <c r="TIH76" s="13"/>
      <c r="TII76" s="13"/>
      <c r="TIJ76" s="13"/>
      <c r="TIK76" s="13"/>
      <c r="TIL76" s="13"/>
      <c r="TIM76" s="13"/>
      <c r="TIN76" s="13"/>
      <c r="TIO76" s="13"/>
      <c r="TIP76" s="13"/>
      <c r="TIQ76" s="13"/>
      <c r="TIR76" s="13"/>
      <c r="TIS76" s="13"/>
      <c r="TIT76" s="13"/>
      <c r="TIU76" s="13"/>
      <c r="TIV76" s="13"/>
      <c r="TIW76" s="13"/>
      <c r="TIX76" s="13"/>
      <c r="TIY76" s="13"/>
      <c r="TIZ76" s="13"/>
      <c r="TJA76" s="13"/>
      <c r="TJB76" s="13"/>
      <c r="TJC76" s="13"/>
      <c r="TJD76" s="13"/>
      <c r="TJE76" s="13"/>
      <c r="TJF76" s="13"/>
      <c r="TJG76" s="13"/>
      <c r="TJH76" s="13"/>
      <c r="TJI76" s="13"/>
      <c r="TJJ76" s="13"/>
      <c r="TJK76" s="13"/>
      <c r="TJL76" s="13"/>
      <c r="TJM76" s="13"/>
      <c r="TJN76" s="13"/>
      <c r="TJO76" s="13"/>
      <c r="TJP76" s="13"/>
      <c r="TJQ76" s="13"/>
      <c r="TJR76" s="13"/>
      <c r="TJS76" s="13"/>
      <c r="TJT76" s="13"/>
      <c r="TJU76" s="13"/>
      <c r="TJV76" s="13"/>
      <c r="TJW76" s="13"/>
      <c r="TJX76" s="13"/>
      <c r="TJY76" s="13"/>
      <c r="TJZ76" s="13"/>
      <c r="TKA76" s="13"/>
      <c r="TKB76" s="13"/>
      <c r="TKC76" s="13"/>
      <c r="TKD76" s="13"/>
      <c r="TKE76" s="13"/>
      <c r="TKF76" s="13"/>
      <c r="TKG76" s="13"/>
      <c r="TKH76" s="13"/>
      <c r="TKI76" s="13"/>
      <c r="TKJ76" s="13"/>
      <c r="TKK76" s="13"/>
      <c r="TKL76" s="13"/>
      <c r="TKM76" s="13"/>
      <c r="TKN76" s="13"/>
      <c r="TKO76" s="13"/>
      <c r="TKP76" s="13"/>
      <c r="TKQ76" s="13"/>
      <c r="TKR76" s="13"/>
      <c r="TKS76" s="13"/>
      <c r="TKT76" s="13"/>
      <c r="TKU76" s="13"/>
      <c r="TKV76" s="13"/>
      <c r="TKW76" s="13"/>
      <c r="TKX76" s="13"/>
      <c r="TKY76" s="13"/>
      <c r="TKZ76" s="13"/>
      <c r="TLA76" s="13"/>
      <c r="TLB76" s="13"/>
      <c r="TLC76" s="13"/>
      <c r="TLD76" s="13"/>
      <c r="TLE76" s="13"/>
      <c r="TLF76" s="13"/>
      <c r="TLG76" s="13"/>
      <c r="TLH76" s="13"/>
      <c r="TLI76" s="13"/>
      <c r="TLJ76" s="13"/>
      <c r="TLK76" s="13"/>
      <c r="TLL76" s="13"/>
      <c r="TLM76" s="13"/>
      <c r="TLN76" s="13"/>
      <c r="TLO76" s="13"/>
      <c r="TLP76" s="13"/>
      <c r="TLQ76" s="13"/>
      <c r="TLR76" s="13"/>
      <c r="TLS76" s="13"/>
      <c r="TLT76" s="13"/>
      <c r="TLU76" s="13"/>
      <c r="TLV76" s="13"/>
      <c r="TLW76" s="13"/>
      <c r="TLX76" s="13"/>
      <c r="TLY76" s="13"/>
      <c r="TLZ76" s="13"/>
      <c r="TMA76" s="13"/>
      <c r="TMB76" s="13"/>
      <c r="TMC76" s="13"/>
      <c r="TMD76" s="13"/>
      <c r="TME76" s="13"/>
      <c r="TMF76" s="13"/>
      <c r="TMG76" s="13"/>
      <c r="TMH76" s="13"/>
      <c r="TMI76" s="13"/>
      <c r="TMJ76" s="13"/>
      <c r="TMK76" s="13"/>
      <c r="TML76" s="13"/>
      <c r="TMM76" s="13"/>
      <c r="TMN76" s="13"/>
      <c r="TMO76" s="13"/>
      <c r="TMP76" s="13"/>
      <c r="TMQ76" s="13"/>
      <c r="TMR76" s="13"/>
      <c r="TMS76" s="13"/>
      <c r="TMT76" s="13"/>
      <c r="TMU76" s="13"/>
      <c r="TMV76" s="13"/>
      <c r="TMW76" s="13"/>
      <c r="TMX76" s="13"/>
      <c r="TMY76" s="13"/>
      <c r="TMZ76" s="13"/>
      <c r="TNA76" s="13"/>
      <c r="TNB76" s="13"/>
      <c r="TNC76" s="13"/>
      <c r="TND76" s="13"/>
      <c r="TNE76" s="13"/>
      <c r="TNF76" s="13"/>
      <c r="TNG76" s="13"/>
      <c r="TNH76" s="13"/>
      <c r="TNI76" s="13"/>
      <c r="TNJ76" s="13"/>
      <c r="TNK76" s="13"/>
      <c r="TNL76" s="13"/>
      <c r="TNM76" s="13"/>
      <c r="TNN76" s="13"/>
      <c r="TNO76" s="13"/>
      <c r="TNP76" s="13"/>
      <c r="TNQ76" s="13"/>
      <c r="TNR76" s="13"/>
      <c r="TNS76" s="13"/>
      <c r="TNT76" s="13"/>
      <c r="TNU76" s="13"/>
      <c r="TNV76" s="13"/>
      <c r="TNW76" s="13"/>
      <c r="TNX76" s="13"/>
      <c r="TNY76" s="13"/>
      <c r="TNZ76" s="13"/>
      <c r="TOA76" s="13"/>
      <c r="TOB76" s="13"/>
      <c r="TOC76" s="13"/>
      <c r="TOD76" s="13"/>
      <c r="TOE76" s="13"/>
      <c r="TOF76" s="13"/>
      <c r="TOG76" s="13"/>
      <c r="TOH76" s="13"/>
      <c r="TOI76" s="13"/>
      <c r="TOJ76" s="13"/>
      <c r="TOK76" s="13"/>
      <c r="TOL76" s="13"/>
      <c r="TOM76" s="13"/>
      <c r="TON76" s="13"/>
      <c r="TOO76" s="13"/>
      <c r="TOP76" s="13"/>
      <c r="TOQ76" s="13"/>
      <c r="TOR76" s="13"/>
      <c r="TOS76" s="13"/>
      <c r="TOT76" s="13"/>
      <c r="TOU76" s="13"/>
      <c r="TOV76" s="13"/>
      <c r="TOW76" s="13"/>
      <c r="TOX76" s="13"/>
      <c r="TOY76" s="13"/>
      <c r="TOZ76" s="13"/>
      <c r="TPA76" s="13"/>
      <c r="TPB76" s="13"/>
      <c r="TPC76" s="13"/>
      <c r="TPD76" s="13"/>
      <c r="TPE76" s="13"/>
      <c r="TPF76" s="13"/>
      <c r="TPG76" s="13"/>
      <c r="TPH76" s="13"/>
      <c r="TPI76" s="13"/>
      <c r="TPJ76" s="13"/>
      <c r="TPK76" s="13"/>
      <c r="TPL76" s="13"/>
      <c r="TPM76" s="13"/>
      <c r="TPN76" s="13"/>
      <c r="TPO76" s="13"/>
      <c r="TPP76" s="13"/>
      <c r="TPQ76" s="13"/>
      <c r="TPR76" s="13"/>
      <c r="TPS76" s="13"/>
      <c r="TPT76" s="13"/>
      <c r="TPU76" s="13"/>
      <c r="TPV76" s="13"/>
      <c r="TPW76" s="13"/>
      <c r="TPX76" s="13"/>
      <c r="TPY76" s="13"/>
      <c r="TPZ76" s="13"/>
      <c r="TQA76" s="13"/>
      <c r="TQB76" s="13"/>
      <c r="TQC76" s="13"/>
      <c r="TQD76" s="13"/>
      <c r="TQE76" s="13"/>
      <c r="TQF76" s="13"/>
      <c r="TQG76" s="13"/>
      <c r="TQH76" s="13"/>
      <c r="TQI76" s="13"/>
      <c r="TQJ76" s="13"/>
      <c r="TQK76" s="13"/>
      <c r="TQL76" s="13"/>
      <c r="TQM76" s="13"/>
      <c r="TQN76" s="13"/>
      <c r="TQO76" s="13"/>
      <c r="TQP76" s="13"/>
      <c r="TQQ76" s="13"/>
      <c r="TQR76" s="13"/>
      <c r="TQS76" s="13"/>
      <c r="TQT76" s="13"/>
      <c r="TQU76" s="13"/>
      <c r="TQV76" s="13"/>
      <c r="TQW76" s="13"/>
      <c r="TQX76" s="13"/>
      <c r="TQY76" s="13"/>
      <c r="TQZ76" s="13"/>
      <c r="TRA76" s="13"/>
      <c r="TRB76" s="13"/>
      <c r="TRC76" s="13"/>
      <c r="TRD76" s="13"/>
      <c r="TRE76" s="13"/>
      <c r="TRF76" s="13"/>
      <c r="TRG76" s="13"/>
      <c r="TRH76" s="13"/>
      <c r="TRI76" s="13"/>
      <c r="TRJ76" s="13"/>
      <c r="TRK76" s="13"/>
      <c r="TRL76" s="13"/>
      <c r="TRM76" s="13"/>
      <c r="TRN76" s="13"/>
      <c r="TRO76" s="13"/>
      <c r="TRP76" s="13"/>
      <c r="TRQ76" s="13"/>
      <c r="TRR76" s="13"/>
      <c r="TRS76" s="13"/>
      <c r="TRT76" s="13"/>
      <c r="TRU76" s="13"/>
      <c r="TRV76" s="13"/>
      <c r="TRW76" s="13"/>
      <c r="TRX76" s="13"/>
      <c r="TRY76" s="13"/>
      <c r="TRZ76" s="13"/>
      <c r="TSA76" s="13"/>
      <c r="TSB76" s="13"/>
      <c r="TSC76" s="13"/>
      <c r="TSD76" s="13"/>
      <c r="TSE76" s="13"/>
      <c r="TSF76" s="13"/>
      <c r="TSG76" s="13"/>
      <c r="TSH76" s="13"/>
      <c r="TSI76" s="13"/>
      <c r="TSJ76" s="13"/>
      <c r="TSK76" s="13"/>
      <c r="TSL76" s="13"/>
      <c r="TSM76" s="13"/>
      <c r="TSN76" s="13"/>
      <c r="TSO76" s="13"/>
      <c r="TSP76" s="13"/>
      <c r="TSQ76" s="13"/>
      <c r="TSR76" s="13"/>
      <c r="TSS76" s="13"/>
      <c r="TST76" s="13"/>
      <c r="TSU76" s="13"/>
      <c r="TSV76" s="13"/>
      <c r="TSW76" s="13"/>
      <c r="TSX76" s="13"/>
      <c r="TSY76" s="13"/>
      <c r="TSZ76" s="13"/>
      <c r="TTA76" s="13"/>
      <c r="TTB76" s="13"/>
      <c r="TTC76" s="13"/>
      <c r="TTD76" s="13"/>
      <c r="TTE76" s="13"/>
      <c r="TTF76" s="13"/>
      <c r="TTG76" s="13"/>
      <c r="TTH76" s="13"/>
      <c r="TTI76" s="13"/>
      <c r="TTJ76" s="13"/>
      <c r="TTK76" s="13"/>
      <c r="TTL76" s="13"/>
      <c r="TTM76" s="13"/>
      <c r="TTN76" s="13"/>
      <c r="TTO76" s="13"/>
      <c r="TTP76" s="13"/>
      <c r="TTQ76" s="13"/>
      <c r="TTR76" s="13"/>
      <c r="TTS76" s="13"/>
      <c r="TTT76" s="13"/>
      <c r="TTU76" s="13"/>
      <c r="TTV76" s="13"/>
      <c r="TTW76" s="13"/>
      <c r="TTX76" s="13"/>
      <c r="TTY76" s="13"/>
      <c r="TTZ76" s="13"/>
      <c r="TUA76" s="13"/>
      <c r="TUB76" s="13"/>
      <c r="TUC76" s="13"/>
      <c r="TUD76" s="13"/>
      <c r="TUE76" s="13"/>
      <c r="TUF76" s="13"/>
      <c r="TUG76" s="13"/>
      <c r="TUH76" s="13"/>
      <c r="TUI76" s="13"/>
      <c r="TUJ76" s="13"/>
      <c r="TUK76" s="13"/>
      <c r="TUL76" s="13"/>
      <c r="TUM76" s="13"/>
      <c r="TUN76" s="13"/>
      <c r="TUO76" s="13"/>
      <c r="TUP76" s="13"/>
      <c r="TUQ76" s="13"/>
      <c r="TUR76" s="13"/>
      <c r="TUS76" s="13"/>
      <c r="TUT76" s="13"/>
      <c r="TUU76" s="13"/>
      <c r="TUV76" s="13"/>
      <c r="TUW76" s="13"/>
      <c r="TUX76" s="13"/>
      <c r="TUY76" s="13"/>
      <c r="TUZ76" s="13"/>
      <c r="TVA76" s="13"/>
      <c r="TVB76" s="13"/>
      <c r="TVC76" s="13"/>
      <c r="TVD76" s="13"/>
      <c r="TVE76" s="13"/>
      <c r="TVF76" s="13"/>
      <c r="TVG76" s="13"/>
      <c r="TVH76" s="13"/>
      <c r="TVI76" s="13"/>
      <c r="TVJ76" s="13"/>
      <c r="TVK76" s="13"/>
      <c r="TVL76" s="13"/>
      <c r="TVM76" s="13"/>
      <c r="TVN76" s="13"/>
      <c r="TVO76" s="13"/>
      <c r="TVP76" s="13"/>
      <c r="TVQ76" s="13"/>
      <c r="TVR76" s="13"/>
      <c r="TVS76" s="13"/>
      <c r="TVT76" s="13"/>
      <c r="TVU76" s="13"/>
      <c r="TVV76" s="13"/>
      <c r="TVW76" s="13"/>
      <c r="TVX76" s="13"/>
      <c r="TVY76" s="13"/>
      <c r="TVZ76" s="13"/>
      <c r="TWA76" s="13"/>
      <c r="TWB76" s="13"/>
      <c r="TWC76" s="13"/>
      <c r="TWD76" s="13"/>
      <c r="TWE76" s="13"/>
      <c r="TWF76" s="13"/>
      <c r="TWG76" s="13"/>
      <c r="TWH76" s="13"/>
      <c r="TWI76" s="13"/>
      <c r="TWJ76" s="13"/>
      <c r="TWK76" s="13"/>
      <c r="TWL76" s="13"/>
      <c r="TWM76" s="13"/>
      <c r="TWN76" s="13"/>
      <c r="TWO76" s="13"/>
      <c r="TWP76" s="13"/>
      <c r="TWQ76" s="13"/>
      <c r="TWR76" s="13"/>
      <c r="TWS76" s="13"/>
      <c r="TWT76" s="13"/>
      <c r="TWU76" s="13"/>
      <c r="TWV76" s="13"/>
      <c r="TWW76" s="13"/>
      <c r="TWX76" s="13"/>
      <c r="TWY76" s="13"/>
      <c r="TWZ76" s="13"/>
      <c r="TXA76" s="13"/>
      <c r="TXB76" s="13"/>
      <c r="TXC76" s="13"/>
      <c r="TXD76" s="13"/>
      <c r="TXE76" s="13"/>
      <c r="TXF76" s="13"/>
      <c r="TXG76" s="13"/>
      <c r="TXH76" s="13"/>
      <c r="TXI76" s="13"/>
      <c r="TXJ76" s="13"/>
      <c r="TXK76" s="13"/>
      <c r="TXL76" s="13"/>
      <c r="TXM76" s="13"/>
      <c r="TXN76" s="13"/>
      <c r="TXO76" s="13"/>
      <c r="TXP76" s="13"/>
      <c r="TXQ76" s="13"/>
      <c r="TXR76" s="13"/>
      <c r="TXS76" s="13"/>
      <c r="TXT76" s="13"/>
      <c r="TXU76" s="13"/>
      <c r="TXV76" s="13"/>
      <c r="TXW76" s="13"/>
      <c r="TXX76" s="13"/>
      <c r="TXY76" s="13"/>
      <c r="TXZ76" s="13"/>
      <c r="TYA76" s="13"/>
      <c r="TYB76" s="13"/>
      <c r="TYC76" s="13"/>
      <c r="TYD76" s="13"/>
      <c r="TYE76" s="13"/>
      <c r="TYF76" s="13"/>
      <c r="TYG76" s="13"/>
      <c r="TYH76" s="13"/>
      <c r="TYI76" s="13"/>
      <c r="TYJ76" s="13"/>
      <c r="TYK76" s="13"/>
      <c r="TYL76" s="13"/>
      <c r="TYM76" s="13"/>
      <c r="TYN76" s="13"/>
      <c r="TYO76" s="13"/>
      <c r="TYP76" s="13"/>
      <c r="TYQ76" s="13"/>
      <c r="TYR76" s="13"/>
      <c r="TYS76" s="13"/>
      <c r="TYT76" s="13"/>
      <c r="TYU76" s="13"/>
      <c r="TYV76" s="13"/>
      <c r="TYW76" s="13"/>
      <c r="TYX76" s="13"/>
      <c r="TYY76" s="13"/>
      <c r="TYZ76" s="13"/>
      <c r="TZA76" s="13"/>
      <c r="TZB76" s="13"/>
      <c r="TZC76" s="13"/>
      <c r="TZD76" s="13"/>
      <c r="TZE76" s="13"/>
      <c r="TZF76" s="13"/>
      <c r="TZG76" s="13"/>
      <c r="TZH76" s="13"/>
      <c r="TZI76" s="13"/>
      <c r="TZJ76" s="13"/>
      <c r="TZK76" s="13"/>
      <c r="TZL76" s="13"/>
      <c r="TZM76" s="13"/>
      <c r="TZN76" s="13"/>
      <c r="TZO76" s="13"/>
      <c r="TZP76" s="13"/>
      <c r="TZQ76" s="13"/>
      <c r="TZR76" s="13"/>
      <c r="TZS76" s="13"/>
      <c r="TZT76" s="13"/>
      <c r="TZU76" s="13"/>
      <c r="TZV76" s="13"/>
      <c r="TZW76" s="13"/>
      <c r="TZX76" s="13"/>
      <c r="TZY76" s="13"/>
      <c r="TZZ76" s="13"/>
      <c r="UAA76" s="13"/>
      <c r="UAB76" s="13"/>
      <c r="UAC76" s="13"/>
      <c r="UAD76" s="13"/>
      <c r="UAE76" s="13"/>
      <c r="UAF76" s="13"/>
      <c r="UAG76" s="13"/>
      <c r="UAH76" s="13"/>
      <c r="UAI76" s="13"/>
      <c r="UAJ76" s="13"/>
      <c r="UAK76" s="13"/>
      <c r="UAL76" s="13"/>
      <c r="UAM76" s="13"/>
      <c r="UAN76" s="13"/>
      <c r="UAO76" s="13"/>
      <c r="UAP76" s="13"/>
      <c r="UAQ76" s="13"/>
      <c r="UAR76" s="13"/>
      <c r="UAS76" s="13"/>
      <c r="UAT76" s="13"/>
      <c r="UAU76" s="13"/>
      <c r="UAV76" s="13"/>
      <c r="UAW76" s="13"/>
      <c r="UAX76" s="13"/>
      <c r="UAY76" s="13"/>
      <c r="UAZ76" s="13"/>
      <c r="UBA76" s="13"/>
      <c r="UBB76" s="13"/>
      <c r="UBC76" s="13"/>
      <c r="UBD76" s="13"/>
      <c r="UBE76" s="13"/>
      <c r="UBF76" s="13"/>
      <c r="UBG76" s="13"/>
      <c r="UBH76" s="13"/>
      <c r="UBI76" s="13"/>
      <c r="UBJ76" s="13"/>
      <c r="UBK76" s="13"/>
      <c r="UBL76" s="13"/>
      <c r="UBM76" s="13"/>
      <c r="UBN76" s="13"/>
      <c r="UBO76" s="13"/>
      <c r="UBP76" s="13"/>
      <c r="UBQ76" s="13"/>
      <c r="UBR76" s="13"/>
      <c r="UBS76" s="13"/>
      <c r="UBT76" s="13"/>
      <c r="UBU76" s="13"/>
      <c r="UBV76" s="13"/>
      <c r="UBW76" s="13"/>
      <c r="UBX76" s="13"/>
      <c r="UBY76" s="13"/>
      <c r="UBZ76" s="13"/>
      <c r="UCA76" s="13"/>
      <c r="UCB76" s="13"/>
      <c r="UCC76" s="13"/>
      <c r="UCD76" s="13"/>
      <c r="UCE76" s="13"/>
      <c r="UCF76" s="13"/>
      <c r="UCG76" s="13"/>
      <c r="UCH76" s="13"/>
      <c r="UCI76" s="13"/>
      <c r="UCJ76" s="13"/>
      <c r="UCK76" s="13"/>
      <c r="UCL76" s="13"/>
      <c r="UCM76" s="13"/>
      <c r="UCN76" s="13"/>
      <c r="UCO76" s="13"/>
      <c r="UCP76" s="13"/>
      <c r="UCQ76" s="13"/>
      <c r="UCR76" s="13"/>
      <c r="UCS76" s="13"/>
      <c r="UCT76" s="13"/>
      <c r="UCU76" s="13"/>
      <c r="UCV76" s="13"/>
      <c r="UCW76" s="13"/>
      <c r="UCX76" s="13"/>
      <c r="UCY76" s="13"/>
      <c r="UCZ76" s="13"/>
      <c r="UDA76" s="13"/>
      <c r="UDB76" s="13"/>
      <c r="UDC76" s="13"/>
      <c r="UDD76" s="13"/>
      <c r="UDE76" s="13"/>
      <c r="UDF76" s="13"/>
      <c r="UDG76" s="13"/>
      <c r="UDH76" s="13"/>
      <c r="UDI76" s="13"/>
      <c r="UDJ76" s="13"/>
      <c r="UDK76" s="13"/>
      <c r="UDL76" s="13"/>
      <c r="UDM76" s="13"/>
      <c r="UDN76" s="13"/>
      <c r="UDO76" s="13"/>
      <c r="UDP76" s="13"/>
      <c r="UDQ76" s="13"/>
      <c r="UDR76" s="13"/>
      <c r="UDS76" s="13"/>
      <c r="UDT76" s="13"/>
      <c r="UDU76" s="13"/>
      <c r="UDV76" s="13"/>
      <c r="UDW76" s="13"/>
      <c r="UDX76" s="13"/>
      <c r="UDY76" s="13"/>
      <c r="UDZ76" s="13"/>
      <c r="UEA76" s="13"/>
      <c r="UEB76" s="13"/>
      <c r="UEC76" s="13"/>
      <c r="UED76" s="13"/>
      <c r="UEE76" s="13"/>
      <c r="UEF76" s="13"/>
      <c r="UEG76" s="13"/>
      <c r="UEH76" s="13"/>
      <c r="UEI76" s="13"/>
      <c r="UEJ76" s="13"/>
      <c r="UEK76" s="13"/>
      <c r="UEL76" s="13"/>
      <c r="UEM76" s="13"/>
      <c r="UEN76" s="13"/>
      <c r="UEO76" s="13"/>
      <c r="UEP76" s="13"/>
      <c r="UEQ76" s="13"/>
      <c r="UER76" s="13"/>
      <c r="UES76" s="13"/>
      <c r="UET76" s="13"/>
      <c r="UEU76" s="13"/>
      <c r="UEV76" s="13"/>
      <c r="UEW76" s="13"/>
      <c r="UEX76" s="13"/>
      <c r="UEY76" s="13"/>
      <c r="UEZ76" s="13"/>
      <c r="UFA76" s="13"/>
      <c r="UFB76" s="13"/>
      <c r="UFC76" s="13"/>
      <c r="UFD76" s="13"/>
      <c r="UFE76" s="13"/>
      <c r="UFF76" s="13"/>
      <c r="UFG76" s="13"/>
      <c r="UFH76" s="13"/>
      <c r="UFI76" s="13"/>
      <c r="UFJ76" s="13"/>
      <c r="UFK76" s="13"/>
      <c r="UFL76" s="13"/>
      <c r="UFM76" s="13"/>
      <c r="UFN76" s="13"/>
      <c r="UFO76" s="13"/>
      <c r="UFP76" s="13"/>
      <c r="UFQ76" s="13"/>
      <c r="UFR76" s="13"/>
      <c r="UFS76" s="13"/>
      <c r="UFT76" s="13"/>
      <c r="UFU76" s="13"/>
      <c r="UFV76" s="13"/>
      <c r="UFW76" s="13"/>
      <c r="UFX76" s="13"/>
      <c r="UFY76" s="13"/>
      <c r="UFZ76" s="13"/>
      <c r="UGA76" s="13"/>
      <c r="UGB76" s="13"/>
      <c r="UGC76" s="13"/>
      <c r="UGD76" s="13"/>
      <c r="UGE76" s="13"/>
      <c r="UGF76" s="13"/>
      <c r="UGG76" s="13"/>
      <c r="UGH76" s="13"/>
      <c r="UGI76" s="13"/>
      <c r="UGJ76" s="13"/>
      <c r="UGK76" s="13"/>
      <c r="UGL76" s="13"/>
      <c r="UGM76" s="13"/>
      <c r="UGN76" s="13"/>
      <c r="UGO76" s="13"/>
      <c r="UGP76" s="13"/>
      <c r="UGQ76" s="13"/>
      <c r="UGR76" s="13"/>
      <c r="UGS76" s="13"/>
      <c r="UGT76" s="13"/>
      <c r="UGU76" s="13"/>
      <c r="UGV76" s="13"/>
      <c r="UGW76" s="13"/>
      <c r="UGX76" s="13"/>
      <c r="UGY76" s="13"/>
      <c r="UGZ76" s="13"/>
      <c r="UHA76" s="13"/>
      <c r="UHB76" s="13"/>
      <c r="UHC76" s="13"/>
      <c r="UHD76" s="13"/>
      <c r="UHE76" s="13"/>
      <c r="UHF76" s="13"/>
      <c r="UHG76" s="13"/>
      <c r="UHH76" s="13"/>
      <c r="UHI76" s="13"/>
      <c r="UHJ76" s="13"/>
      <c r="UHK76" s="13"/>
      <c r="UHL76" s="13"/>
      <c r="UHM76" s="13"/>
      <c r="UHN76" s="13"/>
      <c r="UHO76" s="13"/>
      <c r="UHP76" s="13"/>
      <c r="UHQ76" s="13"/>
      <c r="UHR76" s="13"/>
      <c r="UHS76" s="13"/>
      <c r="UHT76" s="13"/>
      <c r="UHU76" s="13"/>
      <c r="UHV76" s="13"/>
      <c r="UHW76" s="13"/>
      <c r="UHX76" s="13"/>
      <c r="UHY76" s="13"/>
      <c r="UHZ76" s="13"/>
      <c r="UIA76" s="13"/>
      <c r="UIB76" s="13"/>
      <c r="UIC76" s="13"/>
      <c r="UID76" s="13"/>
      <c r="UIE76" s="13"/>
      <c r="UIF76" s="13"/>
      <c r="UIG76" s="13"/>
      <c r="UIH76" s="13"/>
      <c r="UII76" s="13"/>
      <c r="UIJ76" s="13"/>
      <c r="UIK76" s="13"/>
      <c r="UIL76" s="13"/>
      <c r="UIM76" s="13"/>
      <c r="UIN76" s="13"/>
      <c r="UIO76" s="13"/>
      <c r="UIP76" s="13"/>
      <c r="UIQ76" s="13"/>
      <c r="UIR76" s="13"/>
      <c r="UIS76" s="13"/>
      <c r="UIT76" s="13"/>
      <c r="UIU76" s="13"/>
      <c r="UIV76" s="13"/>
      <c r="UIW76" s="13"/>
      <c r="UIX76" s="13"/>
      <c r="UIY76" s="13"/>
      <c r="UIZ76" s="13"/>
      <c r="UJA76" s="13"/>
      <c r="UJB76" s="13"/>
      <c r="UJC76" s="13"/>
      <c r="UJD76" s="13"/>
      <c r="UJE76" s="13"/>
      <c r="UJF76" s="13"/>
      <c r="UJG76" s="13"/>
      <c r="UJH76" s="13"/>
      <c r="UJI76" s="13"/>
      <c r="UJJ76" s="13"/>
      <c r="UJK76" s="13"/>
      <c r="UJL76" s="13"/>
      <c r="UJM76" s="13"/>
      <c r="UJN76" s="13"/>
      <c r="UJO76" s="13"/>
      <c r="UJP76" s="13"/>
      <c r="UJQ76" s="13"/>
      <c r="UJR76" s="13"/>
      <c r="UJS76" s="13"/>
      <c r="UJT76" s="13"/>
      <c r="UJU76" s="13"/>
      <c r="UJV76" s="13"/>
      <c r="UJW76" s="13"/>
      <c r="UJX76" s="13"/>
      <c r="UJY76" s="13"/>
      <c r="UJZ76" s="13"/>
      <c r="UKA76" s="13"/>
      <c r="UKB76" s="13"/>
      <c r="UKC76" s="13"/>
      <c r="UKD76" s="13"/>
      <c r="UKE76" s="13"/>
      <c r="UKF76" s="13"/>
      <c r="UKG76" s="13"/>
      <c r="UKH76" s="13"/>
      <c r="UKI76" s="13"/>
      <c r="UKJ76" s="13"/>
      <c r="UKK76" s="13"/>
      <c r="UKL76" s="13"/>
      <c r="UKM76" s="13"/>
      <c r="UKN76" s="13"/>
      <c r="UKO76" s="13"/>
      <c r="UKP76" s="13"/>
      <c r="UKQ76" s="13"/>
      <c r="UKR76" s="13"/>
      <c r="UKS76" s="13"/>
      <c r="UKT76" s="13"/>
      <c r="UKU76" s="13"/>
      <c r="UKV76" s="13"/>
      <c r="UKW76" s="13"/>
      <c r="UKX76" s="13"/>
      <c r="UKY76" s="13"/>
      <c r="UKZ76" s="13"/>
      <c r="ULA76" s="13"/>
      <c r="ULB76" s="13"/>
      <c r="ULC76" s="13"/>
      <c r="ULD76" s="13"/>
      <c r="ULE76" s="13"/>
      <c r="ULF76" s="13"/>
      <c r="ULG76" s="13"/>
      <c r="ULH76" s="13"/>
      <c r="ULI76" s="13"/>
      <c r="ULJ76" s="13"/>
      <c r="ULK76" s="13"/>
      <c r="ULL76" s="13"/>
      <c r="ULM76" s="13"/>
      <c r="ULN76" s="13"/>
      <c r="ULO76" s="13"/>
      <c r="ULP76" s="13"/>
      <c r="ULQ76" s="13"/>
      <c r="ULR76" s="13"/>
      <c r="ULS76" s="13"/>
      <c r="ULT76" s="13"/>
      <c r="ULU76" s="13"/>
      <c r="ULV76" s="13"/>
      <c r="ULW76" s="13"/>
      <c r="ULX76" s="13"/>
      <c r="ULY76" s="13"/>
      <c r="ULZ76" s="13"/>
      <c r="UMA76" s="13"/>
      <c r="UMB76" s="13"/>
      <c r="UMC76" s="13"/>
      <c r="UMD76" s="13"/>
      <c r="UME76" s="13"/>
      <c r="UMF76" s="13"/>
      <c r="UMG76" s="13"/>
      <c r="UMH76" s="13"/>
      <c r="UMI76" s="13"/>
      <c r="UMJ76" s="13"/>
      <c r="UMK76" s="13"/>
      <c r="UML76" s="13"/>
      <c r="UMM76" s="13"/>
      <c r="UMN76" s="13"/>
      <c r="UMO76" s="13"/>
      <c r="UMP76" s="13"/>
      <c r="UMQ76" s="13"/>
      <c r="UMR76" s="13"/>
      <c r="UMS76" s="13"/>
      <c r="UMT76" s="13"/>
      <c r="UMU76" s="13"/>
      <c r="UMV76" s="13"/>
      <c r="UMW76" s="13"/>
      <c r="UMX76" s="13"/>
      <c r="UMY76" s="13"/>
      <c r="UMZ76" s="13"/>
      <c r="UNA76" s="13"/>
      <c r="UNB76" s="13"/>
      <c r="UNC76" s="13"/>
      <c r="UND76" s="13"/>
      <c r="UNE76" s="13"/>
      <c r="UNF76" s="13"/>
      <c r="UNG76" s="13"/>
      <c r="UNH76" s="13"/>
      <c r="UNI76" s="13"/>
      <c r="UNJ76" s="13"/>
      <c r="UNK76" s="13"/>
      <c r="UNL76" s="13"/>
      <c r="UNM76" s="13"/>
      <c r="UNN76" s="13"/>
      <c r="UNO76" s="13"/>
      <c r="UNP76" s="13"/>
      <c r="UNQ76" s="13"/>
      <c r="UNR76" s="13"/>
      <c r="UNS76" s="13"/>
      <c r="UNT76" s="13"/>
      <c r="UNU76" s="13"/>
      <c r="UNV76" s="13"/>
      <c r="UNW76" s="13"/>
      <c r="UNX76" s="13"/>
      <c r="UNY76" s="13"/>
      <c r="UNZ76" s="13"/>
      <c r="UOA76" s="13"/>
      <c r="UOB76" s="13"/>
      <c r="UOC76" s="13"/>
      <c r="UOD76" s="13"/>
      <c r="UOE76" s="13"/>
      <c r="UOF76" s="13"/>
      <c r="UOG76" s="13"/>
      <c r="UOH76" s="13"/>
      <c r="UOI76" s="13"/>
      <c r="UOJ76" s="13"/>
      <c r="UOK76" s="13"/>
      <c r="UOL76" s="13"/>
      <c r="UOM76" s="13"/>
      <c r="UON76" s="13"/>
      <c r="UOO76" s="13"/>
      <c r="UOP76" s="13"/>
      <c r="UOQ76" s="13"/>
      <c r="UOR76" s="13"/>
      <c r="UOS76" s="13"/>
      <c r="UOT76" s="13"/>
      <c r="UOU76" s="13"/>
      <c r="UOV76" s="13"/>
      <c r="UOW76" s="13"/>
      <c r="UOX76" s="13"/>
      <c r="UOY76" s="13"/>
      <c r="UOZ76" s="13"/>
      <c r="UPA76" s="13"/>
      <c r="UPB76" s="13"/>
      <c r="UPC76" s="13"/>
      <c r="UPD76" s="13"/>
      <c r="UPE76" s="13"/>
      <c r="UPF76" s="13"/>
      <c r="UPG76" s="13"/>
      <c r="UPH76" s="13"/>
      <c r="UPI76" s="13"/>
      <c r="UPJ76" s="13"/>
      <c r="UPK76" s="13"/>
      <c r="UPL76" s="13"/>
      <c r="UPM76" s="13"/>
      <c r="UPN76" s="13"/>
      <c r="UPO76" s="13"/>
      <c r="UPP76" s="13"/>
      <c r="UPQ76" s="13"/>
      <c r="UPR76" s="13"/>
      <c r="UPS76" s="13"/>
      <c r="UPT76" s="13"/>
      <c r="UPU76" s="13"/>
      <c r="UPV76" s="13"/>
      <c r="UPW76" s="13"/>
      <c r="UPX76" s="13"/>
      <c r="UPY76" s="13"/>
      <c r="UPZ76" s="13"/>
      <c r="UQA76" s="13"/>
      <c r="UQB76" s="13"/>
      <c r="UQC76" s="13"/>
      <c r="UQD76" s="13"/>
      <c r="UQE76" s="13"/>
      <c r="UQF76" s="13"/>
      <c r="UQG76" s="13"/>
      <c r="UQH76" s="13"/>
      <c r="UQI76" s="13"/>
      <c r="UQJ76" s="13"/>
      <c r="UQK76" s="13"/>
      <c r="UQL76" s="13"/>
      <c r="UQM76" s="13"/>
      <c r="UQN76" s="13"/>
      <c r="UQO76" s="13"/>
      <c r="UQP76" s="13"/>
      <c r="UQQ76" s="13"/>
      <c r="UQR76" s="13"/>
      <c r="UQS76" s="13"/>
      <c r="UQT76" s="13"/>
      <c r="UQU76" s="13"/>
      <c r="UQV76" s="13"/>
      <c r="UQW76" s="13"/>
      <c r="UQX76" s="13"/>
      <c r="UQY76" s="13"/>
      <c r="UQZ76" s="13"/>
      <c r="URA76" s="13"/>
      <c r="URB76" s="13"/>
      <c r="URC76" s="13"/>
      <c r="URD76" s="13"/>
      <c r="URE76" s="13"/>
      <c r="URF76" s="13"/>
      <c r="URG76" s="13"/>
      <c r="URH76" s="13"/>
      <c r="URI76" s="13"/>
      <c r="URJ76" s="13"/>
      <c r="URK76" s="13"/>
      <c r="URL76" s="13"/>
      <c r="URM76" s="13"/>
      <c r="URN76" s="13"/>
      <c r="URO76" s="13"/>
      <c r="URP76" s="13"/>
      <c r="URQ76" s="13"/>
      <c r="URR76" s="13"/>
      <c r="URS76" s="13"/>
      <c r="URT76" s="13"/>
      <c r="URU76" s="13"/>
      <c r="URV76" s="13"/>
      <c r="URW76" s="13"/>
      <c r="URX76" s="13"/>
      <c r="URY76" s="13"/>
      <c r="URZ76" s="13"/>
      <c r="USA76" s="13"/>
      <c r="USB76" s="13"/>
      <c r="USC76" s="13"/>
      <c r="USD76" s="13"/>
      <c r="USE76" s="13"/>
      <c r="USF76" s="13"/>
      <c r="USG76" s="13"/>
      <c r="USH76" s="13"/>
      <c r="USI76" s="13"/>
      <c r="USJ76" s="13"/>
      <c r="USK76" s="13"/>
      <c r="USL76" s="13"/>
      <c r="USM76" s="13"/>
      <c r="USN76" s="13"/>
      <c r="USO76" s="13"/>
      <c r="USP76" s="13"/>
      <c r="USQ76" s="13"/>
      <c r="USR76" s="13"/>
      <c r="USS76" s="13"/>
      <c r="UST76" s="13"/>
      <c r="USU76" s="13"/>
      <c r="USV76" s="13"/>
      <c r="USW76" s="13"/>
      <c r="USX76" s="13"/>
      <c r="USY76" s="13"/>
      <c r="USZ76" s="13"/>
      <c r="UTA76" s="13"/>
      <c r="UTB76" s="13"/>
      <c r="UTC76" s="13"/>
      <c r="UTD76" s="13"/>
      <c r="UTE76" s="13"/>
      <c r="UTF76" s="13"/>
      <c r="UTG76" s="13"/>
      <c r="UTH76" s="13"/>
      <c r="UTI76" s="13"/>
      <c r="UTJ76" s="13"/>
      <c r="UTK76" s="13"/>
      <c r="UTL76" s="13"/>
      <c r="UTM76" s="13"/>
      <c r="UTN76" s="13"/>
      <c r="UTO76" s="13"/>
      <c r="UTP76" s="13"/>
      <c r="UTQ76" s="13"/>
      <c r="UTR76" s="13"/>
      <c r="UTS76" s="13"/>
      <c r="UTT76" s="13"/>
      <c r="UTU76" s="13"/>
      <c r="UTV76" s="13"/>
      <c r="UTW76" s="13"/>
      <c r="UTX76" s="13"/>
      <c r="UTY76" s="13"/>
      <c r="UTZ76" s="13"/>
      <c r="UUA76" s="13"/>
      <c r="UUB76" s="13"/>
      <c r="UUC76" s="13"/>
      <c r="UUD76" s="13"/>
      <c r="UUE76" s="13"/>
      <c r="UUF76" s="13"/>
      <c r="UUG76" s="13"/>
      <c r="UUH76" s="13"/>
      <c r="UUI76" s="13"/>
      <c r="UUJ76" s="13"/>
      <c r="UUK76" s="13"/>
      <c r="UUL76" s="13"/>
      <c r="UUM76" s="13"/>
      <c r="UUN76" s="13"/>
      <c r="UUO76" s="13"/>
      <c r="UUP76" s="13"/>
      <c r="UUQ76" s="13"/>
      <c r="UUR76" s="13"/>
      <c r="UUS76" s="13"/>
      <c r="UUT76" s="13"/>
      <c r="UUU76" s="13"/>
      <c r="UUV76" s="13"/>
      <c r="UUW76" s="13"/>
      <c r="UUX76" s="13"/>
      <c r="UUY76" s="13"/>
      <c r="UUZ76" s="13"/>
      <c r="UVA76" s="13"/>
      <c r="UVB76" s="13"/>
      <c r="UVC76" s="13"/>
      <c r="UVD76" s="13"/>
      <c r="UVE76" s="13"/>
      <c r="UVF76" s="13"/>
      <c r="UVG76" s="13"/>
      <c r="UVH76" s="13"/>
      <c r="UVI76" s="13"/>
      <c r="UVJ76" s="13"/>
      <c r="UVK76" s="13"/>
      <c r="UVL76" s="13"/>
      <c r="UVM76" s="13"/>
      <c r="UVN76" s="13"/>
      <c r="UVO76" s="13"/>
      <c r="UVP76" s="13"/>
      <c r="UVQ76" s="13"/>
      <c r="UVR76" s="13"/>
      <c r="UVS76" s="13"/>
      <c r="UVT76" s="13"/>
      <c r="UVU76" s="13"/>
      <c r="UVV76" s="13"/>
      <c r="UVW76" s="13"/>
      <c r="UVX76" s="13"/>
      <c r="UVY76" s="13"/>
      <c r="UVZ76" s="13"/>
      <c r="UWA76" s="13"/>
      <c r="UWB76" s="13"/>
      <c r="UWC76" s="13"/>
      <c r="UWD76" s="13"/>
      <c r="UWE76" s="13"/>
      <c r="UWF76" s="13"/>
      <c r="UWG76" s="13"/>
      <c r="UWH76" s="13"/>
      <c r="UWI76" s="13"/>
      <c r="UWJ76" s="13"/>
      <c r="UWK76" s="13"/>
      <c r="UWL76" s="13"/>
      <c r="UWM76" s="13"/>
      <c r="UWN76" s="13"/>
      <c r="UWO76" s="13"/>
      <c r="UWP76" s="13"/>
      <c r="UWQ76" s="13"/>
      <c r="UWR76" s="13"/>
      <c r="UWS76" s="13"/>
      <c r="UWT76" s="13"/>
      <c r="UWU76" s="13"/>
      <c r="UWV76" s="13"/>
      <c r="UWW76" s="13"/>
      <c r="UWX76" s="13"/>
      <c r="UWY76" s="13"/>
      <c r="UWZ76" s="13"/>
      <c r="UXA76" s="13"/>
      <c r="UXB76" s="13"/>
      <c r="UXC76" s="13"/>
      <c r="UXD76" s="13"/>
      <c r="UXE76" s="13"/>
      <c r="UXF76" s="13"/>
      <c r="UXG76" s="13"/>
      <c r="UXH76" s="13"/>
      <c r="UXI76" s="13"/>
      <c r="UXJ76" s="13"/>
      <c r="UXK76" s="13"/>
      <c r="UXL76" s="13"/>
      <c r="UXM76" s="13"/>
      <c r="UXN76" s="13"/>
      <c r="UXO76" s="13"/>
      <c r="UXP76" s="13"/>
      <c r="UXQ76" s="13"/>
      <c r="UXR76" s="13"/>
      <c r="UXS76" s="13"/>
      <c r="UXT76" s="13"/>
      <c r="UXU76" s="13"/>
      <c r="UXV76" s="13"/>
      <c r="UXW76" s="13"/>
      <c r="UXX76" s="13"/>
      <c r="UXY76" s="13"/>
      <c r="UXZ76" s="13"/>
      <c r="UYA76" s="13"/>
      <c r="UYB76" s="13"/>
      <c r="UYC76" s="13"/>
      <c r="UYD76" s="13"/>
      <c r="UYE76" s="13"/>
      <c r="UYF76" s="13"/>
      <c r="UYG76" s="13"/>
      <c r="UYH76" s="13"/>
      <c r="UYI76" s="13"/>
      <c r="UYJ76" s="13"/>
      <c r="UYK76" s="13"/>
      <c r="UYL76" s="13"/>
      <c r="UYM76" s="13"/>
      <c r="UYN76" s="13"/>
      <c r="UYO76" s="13"/>
      <c r="UYP76" s="13"/>
      <c r="UYQ76" s="13"/>
      <c r="UYR76" s="13"/>
      <c r="UYS76" s="13"/>
      <c r="UYT76" s="13"/>
      <c r="UYU76" s="13"/>
      <c r="UYV76" s="13"/>
      <c r="UYW76" s="13"/>
      <c r="UYX76" s="13"/>
      <c r="UYY76" s="13"/>
      <c r="UYZ76" s="13"/>
      <c r="UZA76" s="13"/>
      <c r="UZB76" s="13"/>
      <c r="UZC76" s="13"/>
      <c r="UZD76" s="13"/>
      <c r="UZE76" s="13"/>
      <c r="UZF76" s="13"/>
      <c r="UZG76" s="13"/>
      <c r="UZH76" s="13"/>
      <c r="UZI76" s="13"/>
      <c r="UZJ76" s="13"/>
      <c r="UZK76" s="13"/>
      <c r="UZL76" s="13"/>
      <c r="UZM76" s="13"/>
      <c r="UZN76" s="13"/>
      <c r="UZO76" s="13"/>
      <c r="UZP76" s="13"/>
      <c r="UZQ76" s="13"/>
      <c r="UZR76" s="13"/>
      <c r="UZS76" s="13"/>
      <c r="UZT76" s="13"/>
      <c r="UZU76" s="13"/>
      <c r="UZV76" s="13"/>
      <c r="UZW76" s="13"/>
      <c r="UZX76" s="13"/>
      <c r="UZY76" s="13"/>
      <c r="UZZ76" s="13"/>
      <c r="VAA76" s="13"/>
      <c r="VAB76" s="13"/>
      <c r="VAC76" s="13"/>
      <c r="VAD76" s="13"/>
      <c r="VAE76" s="13"/>
      <c r="VAF76" s="13"/>
      <c r="VAG76" s="13"/>
      <c r="VAH76" s="13"/>
      <c r="VAI76" s="13"/>
      <c r="VAJ76" s="13"/>
      <c r="VAK76" s="13"/>
      <c r="VAL76" s="13"/>
      <c r="VAM76" s="13"/>
      <c r="VAN76" s="13"/>
      <c r="VAO76" s="13"/>
      <c r="VAP76" s="13"/>
      <c r="VAQ76" s="13"/>
      <c r="VAR76" s="13"/>
      <c r="VAS76" s="13"/>
      <c r="VAT76" s="13"/>
      <c r="VAU76" s="13"/>
      <c r="VAV76" s="13"/>
      <c r="VAW76" s="13"/>
      <c r="VAX76" s="13"/>
      <c r="VAY76" s="13"/>
      <c r="VAZ76" s="13"/>
      <c r="VBA76" s="13"/>
      <c r="VBB76" s="13"/>
      <c r="VBC76" s="13"/>
      <c r="VBD76" s="13"/>
      <c r="VBE76" s="13"/>
      <c r="VBF76" s="13"/>
      <c r="VBG76" s="13"/>
      <c r="VBH76" s="13"/>
      <c r="VBI76" s="13"/>
      <c r="VBJ76" s="13"/>
      <c r="VBK76" s="13"/>
      <c r="VBL76" s="13"/>
      <c r="VBM76" s="13"/>
      <c r="VBN76" s="13"/>
      <c r="VBO76" s="13"/>
      <c r="VBP76" s="13"/>
      <c r="VBQ76" s="13"/>
      <c r="VBR76" s="13"/>
      <c r="VBS76" s="13"/>
      <c r="VBT76" s="13"/>
      <c r="VBU76" s="13"/>
      <c r="VBV76" s="13"/>
      <c r="VBW76" s="13"/>
      <c r="VBX76" s="13"/>
      <c r="VBY76" s="13"/>
      <c r="VBZ76" s="13"/>
      <c r="VCA76" s="13"/>
      <c r="VCB76" s="13"/>
      <c r="VCC76" s="13"/>
      <c r="VCD76" s="13"/>
      <c r="VCE76" s="13"/>
      <c r="VCF76" s="13"/>
      <c r="VCG76" s="13"/>
      <c r="VCH76" s="13"/>
      <c r="VCI76" s="13"/>
      <c r="VCJ76" s="13"/>
      <c r="VCK76" s="13"/>
      <c r="VCL76" s="13"/>
      <c r="VCM76" s="13"/>
      <c r="VCN76" s="13"/>
      <c r="VCO76" s="13"/>
      <c r="VCP76" s="13"/>
      <c r="VCQ76" s="13"/>
      <c r="VCR76" s="13"/>
      <c r="VCS76" s="13"/>
      <c r="VCT76" s="13"/>
      <c r="VCU76" s="13"/>
      <c r="VCV76" s="13"/>
      <c r="VCW76" s="13"/>
      <c r="VCX76" s="13"/>
      <c r="VCY76" s="13"/>
      <c r="VCZ76" s="13"/>
      <c r="VDA76" s="13"/>
      <c r="VDB76" s="13"/>
      <c r="VDC76" s="13"/>
      <c r="VDD76" s="13"/>
      <c r="VDE76" s="13"/>
      <c r="VDF76" s="13"/>
      <c r="VDG76" s="13"/>
      <c r="VDH76" s="13"/>
      <c r="VDI76" s="13"/>
      <c r="VDJ76" s="13"/>
      <c r="VDK76" s="13"/>
      <c r="VDL76" s="13"/>
      <c r="VDM76" s="13"/>
      <c r="VDN76" s="13"/>
      <c r="VDO76" s="13"/>
      <c r="VDP76" s="13"/>
      <c r="VDQ76" s="13"/>
      <c r="VDR76" s="13"/>
      <c r="VDS76" s="13"/>
      <c r="VDT76" s="13"/>
      <c r="VDU76" s="13"/>
      <c r="VDV76" s="13"/>
      <c r="VDW76" s="13"/>
      <c r="VDX76" s="13"/>
      <c r="VDY76" s="13"/>
      <c r="VDZ76" s="13"/>
      <c r="VEA76" s="13"/>
      <c r="VEB76" s="13"/>
      <c r="VEC76" s="13"/>
      <c r="VED76" s="13"/>
      <c r="VEE76" s="13"/>
      <c r="VEF76" s="13"/>
      <c r="VEG76" s="13"/>
      <c r="VEH76" s="13"/>
      <c r="VEI76" s="13"/>
      <c r="VEJ76" s="13"/>
      <c r="VEK76" s="13"/>
      <c r="VEL76" s="13"/>
      <c r="VEM76" s="13"/>
      <c r="VEN76" s="13"/>
      <c r="VEO76" s="13"/>
      <c r="VEP76" s="13"/>
      <c r="VEQ76" s="13"/>
      <c r="VER76" s="13"/>
      <c r="VES76" s="13"/>
      <c r="VET76" s="13"/>
      <c r="VEU76" s="13"/>
      <c r="VEV76" s="13"/>
      <c r="VEW76" s="13"/>
      <c r="VEX76" s="13"/>
      <c r="VEY76" s="13"/>
      <c r="VEZ76" s="13"/>
      <c r="VFA76" s="13"/>
      <c r="VFB76" s="13"/>
      <c r="VFC76" s="13"/>
      <c r="VFD76" s="13"/>
      <c r="VFE76" s="13"/>
      <c r="VFF76" s="13"/>
      <c r="VFG76" s="13"/>
      <c r="VFH76" s="13"/>
      <c r="VFI76" s="13"/>
      <c r="VFJ76" s="13"/>
      <c r="VFK76" s="13"/>
      <c r="VFL76" s="13"/>
      <c r="VFM76" s="13"/>
      <c r="VFN76" s="13"/>
      <c r="VFO76" s="13"/>
      <c r="VFP76" s="13"/>
      <c r="VFQ76" s="13"/>
      <c r="VFR76" s="13"/>
      <c r="VFS76" s="13"/>
      <c r="VFT76" s="13"/>
      <c r="VFU76" s="13"/>
      <c r="VFV76" s="13"/>
      <c r="VFW76" s="13"/>
      <c r="VFX76" s="13"/>
      <c r="VFY76" s="13"/>
      <c r="VFZ76" s="13"/>
      <c r="VGA76" s="13"/>
      <c r="VGB76" s="13"/>
      <c r="VGC76" s="13"/>
      <c r="VGD76" s="13"/>
      <c r="VGE76" s="13"/>
      <c r="VGF76" s="13"/>
      <c r="VGG76" s="13"/>
      <c r="VGH76" s="13"/>
      <c r="VGI76" s="13"/>
      <c r="VGJ76" s="13"/>
      <c r="VGK76" s="13"/>
      <c r="VGL76" s="13"/>
      <c r="VGM76" s="13"/>
      <c r="VGN76" s="13"/>
      <c r="VGO76" s="13"/>
      <c r="VGP76" s="13"/>
      <c r="VGQ76" s="13"/>
      <c r="VGR76" s="13"/>
      <c r="VGS76" s="13"/>
      <c r="VGT76" s="13"/>
      <c r="VGU76" s="13"/>
      <c r="VGV76" s="13"/>
      <c r="VGW76" s="13"/>
      <c r="VGX76" s="13"/>
      <c r="VGY76" s="13"/>
      <c r="VGZ76" s="13"/>
      <c r="VHA76" s="13"/>
      <c r="VHB76" s="13"/>
      <c r="VHC76" s="13"/>
      <c r="VHD76" s="13"/>
      <c r="VHE76" s="13"/>
      <c r="VHF76" s="13"/>
      <c r="VHG76" s="13"/>
      <c r="VHH76" s="13"/>
      <c r="VHI76" s="13"/>
      <c r="VHJ76" s="13"/>
      <c r="VHK76" s="13"/>
      <c r="VHL76" s="13"/>
      <c r="VHM76" s="13"/>
      <c r="VHN76" s="13"/>
      <c r="VHO76" s="13"/>
      <c r="VHP76" s="13"/>
      <c r="VHQ76" s="13"/>
      <c r="VHR76" s="13"/>
      <c r="VHS76" s="13"/>
      <c r="VHT76" s="13"/>
      <c r="VHU76" s="13"/>
      <c r="VHV76" s="13"/>
      <c r="VHW76" s="13"/>
      <c r="VHX76" s="13"/>
      <c r="VHY76" s="13"/>
      <c r="VHZ76" s="13"/>
      <c r="VIA76" s="13"/>
      <c r="VIB76" s="13"/>
      <c r="VIC76" s="13"/>
      <c r="VID76" s="13"/>
      <c r="VIE76" s="13"/>
      <c r="VIF76" s="13"/>
      <c r="VIG76" s="13"/>
      <c r="VIH76" s="13"/>
      <c r="VII76" s="13"/>
      <c r="VIJ76" s="13"/>
      <c r="VIK76" s="13"/>
      <c r="VIL76" s="13"/>
      <c r="VIM76" s="13"/>
      <c r="VIN76" s="13"/>
      <c r="VIO76" s="13"/>
      <c r="VIP76" s="13"/>
      <c r="VIQ76" s="13"/>
      <c r="VIR76" s="13"/>
      <c r="VIS76" s="13"/>
      <c r="VIT76" s="13"/>
      <c r="VIU76" s="13"/>
      <c r="VIV76" s="13"/>
      <c r="VIW76" s="13"/>
      <c r="VIX76" s="13"/>
      <c r="VIY76" s="13"/>
      <c r="VIZ76" s="13"/>
      <c r="VJA76" s="13"/>
      <c r="VJB76" s="13"/>
      <c r="VJC76" s="13"/>
      <c r="VJD76" s="13"/>
      <c r="VJE76" s="13"/>
      <c r="VJF76" s="13"/>
      <c r="VJG76" s="13"/>
      <c r="VJH76" s="13"/>
      <c r="VJI76" s="13"/>
      <c r="VJJ76" s="13"/>
      <c r="VJK76" s="13"/>
      <c r="VJL76" s="13"/>
      <c r="VJM76" s="13"/>
      <c r="VJN76" s="13"/>
      <c r="VJO76" s="13"/>
      <c r="VJP76" s="13"/>
      <c r="VJQ76" s="13"/>
      <c r="VJR76" s="13"/>
      <c r="VJS76" s="13"/>
      <c r="VJT76" s="13"/>
      <c r="VJU76" s="13"/>
      <c r="VJV76" s="13"/>
      <c r="VJW76" s="13"/>
      <c r="VJX76" s="13"/>
      <c r="VJY76" s="13"/>
      <c r="VJZ76" s="13"/>
      <c r="VKA76" s="13"/>
      <c r="VKB76" s="13"/>
      <c r="VKC76" s="13"/>
      <c r="VKD76" s="13"/>
      <c r="VKE76" s="13"/>
      <c r="VKF76" s="13"/>
      <c r="VKG76" s="13"/>
      <c r="VKH76" s="13"/>
      <c r="VKI76" s="13"/>
      <c r="VKJ76" s="13"/>
      <c r="VKK76" s="13"/>
      <c r="VKL76" s="13"/>
      <c r="VKM76" s="13"/>
      <c r="VKN76" s="13"/>
      <c r="VKO76" s="13"/>
      <c r="VKP76" s="13"/>
      <c r="VKQ76" s="13"/>
      <c r="VKR76" s="13"/>
      <c r="VKS76" s="13"/>
      <c r="VKT76" s="13"/>
      <c r="VKU76" s="13"/>
      <c r="VKV76" s="13"/>
      <c r="VKW76" s="13"/>
      <c r="VKX76" s="13"/>
      <c r="VKY76" s="13"/>
      <c r="VKZ76" s="13"/>
      <c r="VLA76" s="13"/>
      <c r="VLB76" s="13"/>
      <c r="VLC76" s="13"/>
      <c r="VLD76" s="13"/>
      <c r="VLE76" s="13"/>
      <c r="VLF76" s="13"/>
      <c r="VLG76" s="13"/>
      <c r="VLH76" s="13"/>
      <c r="VLI76" s="13"/>
      <c r="VLJ76" s="13"/>
      <c r="VLK76" s="13"/>
      <c r="VLL76" s="13"/>
      <c r="VLM76" s="13"/>
      <c r="VLN76" s="13"/>
      <c r="VLO76" s="13"/>
      <c r="VLP76" s="13"/>
      <c r="VLQ76" s="13"/>
      <c r="VLR76" s="13"/>
      <c r="VLS76" s="13"/>
      <c r="VLT76" s="13"/>
      <c r="VLU76" s="13"/>
      <c r="VLV76" s="13"/>
      <c r="VLW76" s="13"/>
      <c r="VLX76" s="13"/>
      <c r="VLY76" s="13"/>
      <c r="VLZ76" s="13"/>
      <c r="VMA76" s="13"/>
      <c r="VMB76" s="13"/>
      <c r="VMC76" s="13"/>
      <c r="VMD76" s="13"/>
      <c r="VME76" s="13"/>
      <c r="VMF76" s="13"/>
      <c r="VMG76" s="13"/>
      <c r="VMH76" s="13"/>
      <c r="VMI76" s="13"/>
      <c r="VMJ76" s="13"/>
      <c r="VMK76" s="13"/>
      <c r="VML76" s="13"/>
      <c r="VMM76" s="13"/>
      <c r="VMN76" s="13"/>
      <c r="VMO76" s="13"/>
      <c r="VMP76" s="13"/>
      <c r="VMQ76" s="13"/>
      <c r="VMR76" s="13"/>
      <c r="VMS76" s="13"/>
      <c r="VMT76" s="13"/>
      <c r="VMU76" s="13"/>
      <c r="VMV76" s="13"/>
      <c r="VMW76" s="13"/>
      <c r="VMX76" s="13"/>
      <c r="VMY76" s="13"/>
      <c r="VMZ76" s="13"/>
      <c r="VNA76" s="13"/>
      <c r="VNB76" s="13"/>
      <c r="VNC76" s="13"/>
      <c r="VND76" s="13"/>
      <c r="VNE76" s="13"/>
      <c r="VNF76" s="13"/>
      <c r="VNG76" s="13"/>
      <c r="VNH76" s="13"/>
      <c r="VNI76" s="13"/>
      <c r="VNJ76" s="13"/>
      <c r="VNK76" s="13"/>
      <c r="VNL76" s="13"/>
      <c r="VNM76" s="13"/>
      <c r="VNN76" s="13"/>
      <c r="VNO76" s="13"/>
      <c r="VNP76" s="13"/>
      <c r="VNQ76" s="13"/>
      <c r="VNR76" s="13"/>
      <c r="VNS76" s="13"/>
      <c r="VNT76" s="13"/>
      <c r="VNU76" s="13"/>
      <c r="VNV76" s="13"/>
      <c r="VNW76" s="13"/>
      <c r="VNX76" s="13"/>
      <c r="VNY76" s="13"/>
      <c r="VNZ76" s="13"/>
      <c r="VOA76" s="13"/>
      <c r="VOB76" s="13"/>
      <c r="VOC76" s="13"/>
      <c r="VOD76" s="13"/>
      <c r="VOE76" s="13"/>
      <c r="VOF76" s="13"/>
      <c r="VOG76" s="13"/>
      <c r="VOH76" s="13"/>
      <c r="VOI76" s="13"/>
      <c r="VOJ76" s="13"/>
      <c r="VOK76" s="13"/>
      <c r="VOL76" s="13"/>
      <c r="VOM76" s="13"/>
      <c r="VON76" s="13"/>
      <c r="VOO76" s="13"/>
      <c r="VOP76" s="13"/>
      <c r="VOQ76" s="13"/>
      <c r="VOR76" s="13"/>
      <c r="VOS76" s="13"/>
      <c r="VOT76" s="13"/>
      <c r="VOU76" s="13"/>
      <c r="VOV76" s="13"/>
      <c r="VOW76" s="13"/>
      <c r="VOX76" s="13"/>
      <c r="VOY76" s="13"/>
      <c r="VOZ76" s="13"/>
      <c r="VPA76" s="13"/>
      <c r="VPB76" s="13"/>
      <c r="VPC76" s="13"/>
      <c r="VPD76" s="13"/>
      <c r="VPE76" s="13"/>
      <c r="VPF76" s="13"/>
      <c r="VPG76" s="13"/>
      <c r="VPH76" s="13"/>
      <c r="VPI76" s="13"/>
      <c r="VPJ76" s="13"/>
      <c r="VPK76" s="13"/>
      <c r="VPL76" s="13"/>
      <c r="VPM76" s="13"/>
      <c r="VPN76" s="13"/>
      <c r="VPO76" s="13"/>
      <c r="VPP76" s="13"/>
      <c r="VPQ76" s="13"/>
      <c r="VPR76" s="13"/>
      <c r="VPS76" s="13"/>
      <c r="VPT76" s="13"/>
      <c r="VPU76" s="13"/>
      <c r="VPV76" s="13"/>
      <c r="VPW76" s="13"/>
      <c r="VPX76" s="13"/>
      <c r="VPY76" s="13"/>
      <c r="VPZ76" s="13"/>
      <c r="VQA76" s="13"/>
      <c r="VQB76" s="13"/>
      <c r="VQC76" s="13"/>
      <c r="VQD76" s="13"/>
      <c r="VQE76" s="13"/>
      <c r="VQF76" s="13"/>
      <c r="VQG76" s="13"/>
      <c r="VQH76" s="13"/>
      <c r="VQI76" s="13"/>
      <c r="VQJ76" s="13"/>
      <c r="VQK76" s="13"/>
      <c r="VQL76" s="13"/>
      <c r="VQM76" s="13"/>
      <c r="VQN76" s="13"/>
      <c r="VQO76" s="13"/>
      <c r="VQP76" s="13"/>
      <c r="VQQ76" s="13"/>
      <c r="VQR76" s="13"/>
      <c r="VQS76" s="13"/>
      <c r="VQT76" s="13"/>
      <c r="VQU76" s="13"/>
      <c r="VQV76" s="13"/>
      <c r="VQW76" s="13"/>
      <c r="VQX76" s="13"/>
      <c r="VQY76" s="13"/>
      <c r="VQZ76" s="13"/>
      <c r="VRA76" s="13"/>
      <c r="VRB76" s="13"/>
      <c r="VRC76" s="13"/>
      <c r="VRD76" s="13"/>
      <c r="VRE76" s="13"/>
      <c r="VRF76" s="13"/>
      <c r="VRG76" s="13"/>
      <c r="VRH76" s="13"/>
      <c r="VRI76" s="13"/>
      <c r="VRJ76" s="13"/>
      <c r="VRK76" s="13"/>
      <c r="VRL76" s="13"/>
      <c r="VRM76" s="13"/>
      <c r="VRN76" s="13"/>
      <c r="VRO76" s="13"/>
      <c r="VRP76" s="13"/>
      <c r="VRQ76" s="13"/>
      <c r="VRR76" s="13"/>
      <c r="VRS76" s="13"/>
      <c r="VRT76" s="13"/>
      <c r="VRU76" s="13"/>
      <c r="VRV76" s="13"/>
      <c r="VRW76" s="13"/>
      <c r="VRX76" s="13"/>
      <c r="VRY76" s="13"/>
      <c r="VRZ76" s="13"/>
      <c r="VSA76" s="13"/>
      <c r="VSB76" s="13"/>
      <c r="VSC76" s="13"/>
      <c r="VSD76" s="13"/>
      <c r="VSE76" s="13"/>
      <c r="VSF76" s="13"/>
      <c r="VSG76" s="13"/>
      <c r="VSH76" s="13"/>
      <c r="VSI76" s="13"/>
      <c r="VSJ76" s="13"/>
      <c r="VSK76" s="13"/>
      <c r="VSL76" s="13"/>
      <c r="VSM76" s="13"/>
      <c r="VSN76" s="13"/>
      <c r="VSO76" s="13"/>
      <c r="VSP76" s="13"/>
      <c r="VSQ76" s="13"/>
      <c r="VSR76" s="13"/>
      <c r="VSS76" s="13"/>
      <c r="VST76" s="13"/>
      <c r="VSU76" s="13"/>
      <c r="VSV76" s="13"/>
      <c r="VSW76" s="13"/>
      <c r="VSX76" s="13"/>
      <c r="VSY76" s="13"/>
      <c r="VSZ76" s="13"/>
      <c r="VTA76" s="13"/>
      <c r="VTB76" s="13"/>
      <c r="VTC76" s="13"/>
      <c r="VTD76" s="13"/>
      <c r="VTE76" s="13"/>
      <c r="VTF76" s="13"/>
      <c r="VTG76" s="13"/>
      <c r="VTH76" s="13"/>
      <c r="VTI76" s="13"/>
      <c r="VTJ76" s="13"/>
      <c r="VTK76" s="13"/>
      <c r="VTL76" s="13"/>
      <c r="VTM76" s="13"/>
      <c r="VTN76" s="13"/>
      <c r="VTO76" s="13"/>
      <c r="VTP76" s="13"/>
      <c r="VTQ76" s="13"/>
      <c r="VTR76" s="13"/>
      <c r="VTS76" s="13"/>
      <c r="VTT76" s="13"/>
      <c r="VTU76" s="13"/>
      <c r="VTV76" s="13"/>
      <c r="VTW76" s="13"/>
      <c r="VTX76" s="13"/>
      <c r="VTY76" s="13"/>
      <c r="VTZ76" s="13"/>
      <c r="VUA76" s="13"/>
      <c r="VUB76" s="13"/>
      <c r="VUC76" s="13"/>
      <c r="VUD76" s="13"/>
      <c r="VUE76" s="13"/>
      <c r="VUF76" s="13"/>
      <c r="VUG76" s="13"/>
      <c r="VUH76" s="13"/>
      <c r="VUI76" s="13"/>
      <c r="VUJ76" s="13"/>
      <c r="VUK76" s="13"/>
      <c r="VUL76" s="13"/>
      <c r="VUM76" s="13"/>
      <c r="VUN76" s="13"/>
      <c r="VUO76" s="13"/>
      <c r="VUP76" s="13"/>
      <c r="VUQ76" s="13"/>
      <c r="VUR76" s="13"/>
      <c r="VUS76" s="13"/>
      <c r="VUT76" s="13"/>
      <c r="VUU76" s="13"/>
      <c r="VUV76" s="13"/>
      <c r="VUW76" s="13"/>
      <c r="VUX76" s="13"/>
      <c r="VUY76" s="13"/>
      <c r="VUZ76" s="13"/>
      <c r="VVA76" s="13"/>
      <c r="VVB76" s="13"/>
      <c r="VVC76" s="13"/>
      <c r="VVD76" s="13"/>
      <c r="VVE76" s="13"/>
      <c r="VVF76" s="13"/>
      <c r="VVG76" s="13"/>
      <c r="VVH76" s="13"/>
      <c r="VVI76" s="13"/>
      <c r="VVJ76" s="13"/>
      <c r="VVK76" s="13"/>
      <c r="VVL76" s="13"/>
      <c r="VVM76" s="13"/>
      <c r="VVN76" s="13"/>
      <c r="VVO76" s="13"/>
      <c r="VVP76" s="13"/>
      <c r="VVQ76" s="13"/>
      <c r="VVR76" s="13"/>
      <c r="VVS76" s="13"/>
      <c r="VVT76" s="13"/>
      <c r="VVU76" s="13"/>
      <c r="VVV76" s="13"/>
      <c r="VVW76" s="13"/>
      <c r="VVX76" s="13"/>
      <c r="VVY76" s="13"/>
      <c r="VVZ76" s="13"/>
      <c r="VWA76" s="13"/>
      <c r="VWB76" s="13"/>
      <c r="VWC76" s="13"/>
      <c r="VWD76" s="13"/>
      <c r="VWE76" s="13"/>
      <c r="VWF76" s="13"/>
      <c r="VWG76" s="13"/>
      <c r="VWH76" s="13"/>
      <c r="VWI76" s="13"/>
      <c r="VWJ76" s="13"/>
      <c r="VWK76" s="13"/>
      <c r="VWL76" s="13"/>
      <c r="VWM76" s="13"/>
      <c r="VWN76" s="13"/>
      <c r="VWO76" s="13"/>
      <c r="VWP76" s="13"/>
      <c r="VWQ76" s="13"/>
      <c r="VWR76" s="13"/>
      <c r="VWS76" s="13"/>
      <c r="VWT76" s="13"/>
      <c r="VWU76" s="13"/>
      <c r="VWV76" s="13"/>
      <c r="VWW76" s="13"/>
      <c r="VWX76" s="13"/>
      <c r="VWY76" s="13"/>
      <c r="VWZ76" s="13"/>
      <c r="VXA76" s="13"/>
      <c r="VXB76" s="13"/>
      <c r="VXC76" s="13"/>
      <c r="VXD76" s="13"/>
      <c r="VXE76" s="13"/>
      <c r="VXF76" s="13"/>
      <c r="VXG76" s="13"/>
      <c r="VXH76" s="13"/>
      <c r="VXI76" s="13"/>
      <c r="VXJ76" s="13"/>
      <c r="VXK76" s="13"/>
      <c r="VXL76" s="13"/>
      <c r="VXM76" s="13"/>
      <c r="VXN76" s="13"/>
      <c r="VXO76" s="13"/>
      <c r="VXP76" s="13"/>
      <c r="VXQ76" s="13"/>
      <c r="VXR76" s="13"/>
      <c r="VXS76" s="13"/>
      <c r="VXT76" s="13"/>
      <c r="VXU76" s="13"/>
      <c r="VXV76" s="13"/>
      <c r="VXW76" s="13"/>
      <c r="VXX76" s="13"/>
      <c r="VXY76" s="13"/>
      <c r="VXZ76" s="13"/>
      <c r="VYA76" s="13"/>
      <c r="VYB76" s="13"/>
      <c r="VYC76" s="13"/>
      <c r="VYD76" s="13"/>
      <c r="VYE76" s="13"/>
      <c r="VYF76" s="13"/>
      <c r="VYG76" s="13"/>
      <c r="VYH76" s="13"/>
      <c r="VYI76" s="13"/>
      <c r="VYJ76" s="13"/>
      <c r="VYK76" s="13"/>
      <c r="VYL76" s="13"/>
      <c r="VYM76" s="13"/>
      <c r="VYN76" s="13"/>
      <c r="VYO76" s="13"/>
      <c r="VYP76" s="13"/>
      <c r="VYQ76" s="13"/>
      <c r="VYR76" s="13"/>
      <c r="VYS76" s="13"/>
      <c r="VYT76" s="13"/>
      <c r="VYU76" s="13"/>
      <c r="VYV76" s="13"/>
      <c r="VYW76" s="13"/>
      <c r="VYX76" s="13"/>
      <c r="VYY76" s="13"/>
      <c r="VYZ76" s="13"/>
      <c r="VZA76" s="13"/>
      <c r="VZB76" s="13"/>
      <c r="VZC76" s="13"/>
      <c r="VZD76" s="13"/>
      <c r="VZE76" s="13"/>
      <c r="VZF76" s="13"/>
      <c r="VZG76" s="13"/>
      <c r="VZH76" s="13"/>
      <c r="VZI76" s="13"/>
      <c r="VZJ76" s="13"/>
      <c r="VZK76" s="13"/>
      <c r="VZL76" s="13"/>
      <c r="VZM76" s="13"/>
      <c r="VZN76" s="13"/>
      <c r="VZO76" s="13"/>
      <c r="VZP76" s="13"/>
      <c r="VZQ76" s="13"/>
      <c r="VZR76" s="13"/>
      <c r="VZS76" s="13"/>
      <c r="VZT76" s="13"/>
      <c r="VZU76" s="13"/>
      <c r="VZV76" s="13"/>
      <c r="VZW76" s="13"/>
      <c r="VZX76" s="13"/>
      <c r="VZY76" s="13"/>
      <c r="VZZ76" s="13"/>
      <c r="WAA76" s="13"/>
      <c r="WAB76" s="13"/>
      <c r="WAC76" s="13"/>
      <c r="WAD76" s="13"/>
      <c r="WAE76" s="13"/>
      <c r="WAF76" s="13"/>
      <c r="WAG76" s="13"/>
      <c r="WAH76" s="13"/>
      <c r="WAI76" s="13"/>
      <c r="WAJ76" s="13"/>
      <c r="WAK76" s="13"/>
      <c r="WAL76" s="13"/>
      <c r="WAM76" s="13"/>
      <c r="WAN76" s="13"/>
      <c r="WAO76" s="13"/>
      <c r="WAP76" s="13"/>
      <c r="WAQ76" s="13"/>
      <c r="WAR76" s="13"/>
      <c r="WAS76" s="13"/>
      <c r="WAT76" s="13"/>
      <c r="WAU76" s="13"/>
      <c r="WAV76" s="13"/>
      <c r="WAW76" s="13"/>
      <c r="WAX76" s="13"/>
      <c r="WAY76" s="13"/>
      <c r="WAZ76" s="13"/>
      <c r="WBA76" s="13"/>
      <c r="WBB76" s="13"/>
      <c r="WBC76" s="13"/>
      <c r="WBD76" s="13"/>
      <c r="WBE76" s="13"/>
      <c r="WBF76" s="13"/>
      <c r="WBG76" s="13"/>
      <c r="WBH76" s="13"/>
      <c r="WBI76" s="13"/>
      <c r="WBJ76" s="13"/>
      <c r="WBK76" s="13"/>
      <c r="WBL76" s="13"/>
      <c r="WBM76" s="13"/>
      <c r="WBN76" s="13"/>
      <c r="WBO76" s="13"/>
      <c r="WBP76" s="13"/>
      <c r="WBQ76" s="13"/>
      <c r="WBR76" s="13"/>
      <c r="WBS76" s="13"/>
      <c r="WBT76" s="13"/>
      <c r="WBU76" s="13"/>
      <c r="WBV76" s="13"/>
      <c r="WBW76" s="13"/>
      <c r="WBX76" s="13"/>
      <c r="WBY76" s="13"/>
      <c r="WBZ76" s="13"/>
      <c r="WCA76" s="13"/>
      <c r="WCB76" s="13"/>
      <c r="WCC76" s="13"/>
      <c r="WCD76" s="13"/>
      <c r="WCE76" s="13"/>
      <c r="WCF76" s="13"/>
      <c r="WCG76" s="13"/>
      <c r="WCH76" s="13"/>
      <c r="WCI76" s="13"/>
      <c r="WCJ76" s="13"/>
      <c r="WCK76" s="13"/>
      <c r="WCL76" s="13"/>
      <c r="WCM76" s="13"/>
      <c r="WCN76" s="13"/>
      <c r="WCO76" s="13"/>
      <c r="WCP76" s="13"/>
      <c r="WCQ76" s="13"/>
      <c r="WCR76" s="13"/>
      <c r="WCS76" s="13"/>
      <c r="WCT76" s="13"/>
      <c r="WCU76" s="13"/>
      <c r="WCV76" s="13"/>
      <c r="WCW76" s="13"/>
      <c r="WCX76" s="13"/>
      <c r="WCY76" s="13"/>
      <c r="WCZ76" s="13"/>
      <c r="WDA76" s="13"/>
      <c r="WDB76" s="13"/>
      <c r="WDC76" s="13"/>
      <c r="WDD76" s="13"/>
      <c r="WDE76" s="13"/>
      <c r="WDF76" s="13"/>
      <c r="WDG76" s="13"/>
      <c r="WDH76" s="13"/>
      <c r="WDI76" s="13"/>
      <c r="WDJ76" s="13"/>
      <c r="WDK76" s="13"/>
      <c r="WDL76" s="13"/>
      <c r="WDM76" s="13"/>
      <c r="WDN76" s="13"/>
      <c r="WDO76" s="13"/>
      <c r="WDP76" s="13"/>
      <c r="WDQ76" s="13"/>
      <c r="WDR76" s="13"/>
      <c r="WDS76" s="13"/>
      <c r="WDT76" s="13"/>
      <c r="WDU76" s="13"/>
      <c r="WDV76" s="13"/>
      <c r="WDW76" s="13"/>
      <c r="WDX76" s="13"/>
      <c r="WDY76" s="13"/>
      <c r="WDZ76" s="13"/>
      <c r="WEA76" s="13"/>
      <c r="WEB76" s="13"/>
      <c r="WEC76" s="13"/>
      <c r="WED76" s="13"/>
      <c r="WEE76" s="13"/>
      <c r="WEF76" s="13"/>
      <c r="WEG76" s="13"/>
      <c r="WEH76" s="13"/>
      <c r="WEI76" s="13"/>
      <c r="WEJ76" s="13"/>
      <c r="WEK76" s="13"/>
      <c r="WEL76" s="13"/>
      <c r="WEM76" s="13"/>
      <c r="WEN76" s="13"/>
      <c r="WEO76" s="13"/>
      <c r="WEP76" s="13"/>
      <c r="WEQ76" s="13"/>
      <c r="WER76" s="13"/>
      <c r="WES76" s="13"/>
      <c r="WET76" s="13"/>
      <c r="WEU76" s="13"/>
      <c r="WEV76" s="13"/>
      <c r="WEW76" s="13"/>
      <c r="WEX76" s="13"/>
      <c r="WEY76" s="13"/>
      <c r="WEZ76" s="13"/>
      <c r="WFA76" s="13"/>
      <c r="WFB76" s="13"/>
      <c r="WFC76" s="13"/>
      <c r="WFD76" s="13"/>
      <c r="WFE76" s="13"/>
      <c r="WFF76" s="13"/>
      <c r="WFG76" s="13"/>
      <c r="WFH76" s="13"/>
      <c r="WFI76" s="13"/>
      <c r="WFJ76" s="13"/>
      <c r="WFK76" s="13"/>
      <c r="WFL76" s="13"/>
      <c r="WFM76" s="13"/>
      <c r="WFN76" s="13"/>
      <c r="WFO76" s="13"/>
      <c r="WFP76" s="13"/>
      <c r="WFQ76" s="13"/>
      <c r="WFR76" s="13"/>
      <c r="WFS76" s="13"/>
      <c r="WFT76" s="13"/>
      <c r="WFU76" s="13"/>
      <c r="WFV76" s="13"/>
      <c r="WFW76" s="13"/>
      <c r="WFX76" s="13"/>
      <c r="WFY76" s="13"/>
      <c r="WFZ76" s="13"/>
      <c r="WGA76" s="13"/>
      <c r="WGB76" s="13"/>
      <c r="WGC76" s="13"/>
      <c r="WGD76" s="13"/>
      <c r="WGE76" s="13"/>
      <c r="WGF76" s="13"/>
      <c r="WGG76" s="13"/>
      <c r="WGH76" s="13"/>
      <c r="WGI76" s="13"/>
      <c r="WGJ76" s="13"/>
      <c r="WGK76" s="13"/>
      <c r="WGL76" s="13"/>
      <c r="WGM76" s="13"/>
      <c r="WGN76" s="13"/>
      <c r="WGO76" s="13"/>
      <c r="WGP76" s="13"/>
      <c r="WGQ76" s="13"/>
      <c r="WGR76" s="13"/>
      <c r="WGS76" s="13"/>
      <c r="WGT76" s="13"/>
      <c r="WGU76" s="13"/>
      <c r="WGV76" s="13"/>
      <c r="WGW76" s="13"/>
      <c r="WGX76" s="13"/>
      <c r="WGY76" s="13"/>
      <c r="WGZ76" s="13"/>
      <c r="WHA76" s="13"/>
      <c r="WHB76" s="13"/>
      <c r="WHC76" s="13"/>
      <c r="WHD76" s="13"/>
      <c r="WHE76" s="13"/>
      <c r="WHF76" s="13"/>
      <c r="WHG76" s="13"/>
      <c r="WHH76" s="13"/>
      <c r="WHI76" s="13"/>
      <c r="WHJ76" s="13"/>
      <c r="WHK76" s="13"/>
      <c r="WHL76" s="13"/>
      <c r="WHM76" s="13"/>
      <c r="WHN76" s="13"/>
      <c r="WHO76" s="13"/>
      <c r="WHP76" s="13"/>
      <c r="WHQ76" s="13"/>
      <c r="WHR76" s="13"/>
      <c r="WHS76" s="13"/>
      <c r="WHT76" s="13"/>
      <c r="WHU76" s="13"/>
      <c r="WHV76" s="13"/>
      <c r="WHW76" s="13"/>
      <c r="WHX76" s="13"/>
      <c r="WHY76" s="13"/>
      <c r="WHZ76" s="13"/>
      <c r="WIA76" s="13"/>
      <c r="WIB76" s="13"/>
      <c r="WIC76" s="13"/>
      <c r="WID76" s="13"/>
      <c r="WIE76" s="13"/>
      <c r="WIF76" s="13"/>
      <c r="WIG76" s="13"/>
      <c r="WIH76" s="13"/>
      <c r="WII76" s="13"/>
      <c r="WIJ76" s="13"/>
      <c r="WIK76" s="13"/>
      <c r="WIL76" s="13"/>
      <c r="WIM76" s="13"/>
      <c r="WIN76" s="13"/>
      <c r="WIO76" s="13"/>
      <c r="WIP76" s="13"/>
      <c r="WIQ76" s="13"/>
      <c r="WIR76" s="13"/>
      <c r="WIS76" s="13"/>
      <c r="WIT76" s="13"/>
      <c r="WIU76" s="13"/>
      <c r="WIV76" s="13"/>
      <c r="WIW76" s="13"/>
      <c r="WIX76" s="13"/>
      <c r="WIY76" s="13"/>
      <c r="WIZ76" s="13"/>
      <c r="WJA76" s="13"/>
      <c r="WJB76" s="13"/>
      <c r="WJC76" s="13"/>
      <c r="WJD76" s="13"/>
      <c r="WJE76" s="13"/>
      <c r="WJF76" s="13"/>
      <c r="WJG76" s="13"/>
      <c r="WJH76" s="13"/>
      <c r="WJI76" s="13"/>
      <c r="WJJ76" s="13"/>
      <c r="WJK76" s="13"/>
      <c r="WJL76" s="13"/>
      <c r="WJM76" s="13"/>
      <c r="WJN76" s="13"/>
      <c r="WJO76" s="13"/>
      <c r="WJP76" s="13"/>
      <c r="WJQ76" s="13"/>
      <c r="WJR76" s="13"/>
      <c r="WJS76" s="13"/>
      <c r="WJT76" s="13"/>
      <c r="WJU76" s="13"/>
      <c r="WJV76" s="13"/>
      <c r="WJW76" s="13"/>
      <c r="WJX76" s="13"/>
      <c r="WJY76" s="13"/>
      <c r="WJZ76" s="13"/>
      <c r="WKA76" s="13"/>
      <c r="WKB76" s="13"/>
      <c r="WKC76" s="13"/>
      <c r="WKD76" s="13"/>
      <c r="WKE76" s="13"/>
      <c r="WKF76" s="13"/>
      <c r="WKG76" s="13"/>
      <c r="WKH76" s="13"/>
      <c r="WKI76" s="13"/>
      <c r="WKJ76" s="13"/>
      <c r="WKK76" s="13"/>
      <c r="WKL76" s="13"/>
      <c r="WKM76" s="13"/>
      <c r="WKN76" s="13"/>
      <c r="WKO76" s="13"/>
      <c r="WKP76" s="13"/>
      <c r="WKQ76" s="13"/>
      <c r="WKR76" s="13"/>
      <c r="WKS76" s="13"/>
      <c r="WKT76" s="13"/>
      <c r="WKU76" s="13"/>
      <c r="WKV76" s="13"/>
      <c r="WKW76" s="13"/>
      <c r="WKX76" s="13"/>
      <c r="WKY76" s="13"/>
      <c r="WKZ76" s="13"/>
      <c r="WLA76" s="13"/>
      <c r="WLB76" s="13"/>
      <c r="WLC76" s="13"/>
      <c r="WLD76" s="13"/>
      <c r="WLE76" s="13"/>
      <c r="WLF76" s="13"/>
      <c r="WLG76" s="13"/>
      <c r="WLH76" s="13"/>
      <c r="WLI76" s="13"/>
      <c r="WLJ76" s="13"/>
      <c r="WLK76" s="13"/>
      <c r="WLL76" s="13"/>
      <c r="WLM76" s="13"/>
      <c r="WLN76" s="13"/>
      <c r="WLO76" s="13"/>
      <c r="WLP76" s="13"/>
      <c r="WLQ76" s="13"/>
      <c r="WLR76" s="13"/>
      <c r="WLS76" s="13"/>
      <c r="WLT76" s="13"/>
      <c r="WLU76" s="13"/>
      <c r="WLV76" s="13"/>
      <c r="WLW76" s="13"/>
      <c r="WLX76" s="13"/>
      <c r="WLY76" s="13"/>
      <c r="WLZ76" s="13"/>
      <c r="WMA76" s="13"/>
      <c r="WMB76" s="13"/>
      <c r="WMC76" s="13"/>
      <c r="WMD76" s="13"/>
      <c r="WME76" s="13"/>
      <c r="WMF76" s="13"/>
      <c r="WMG76" s="13"/>
      <c r="WMH76" s="13"/>
      <c r="WMI76" s="13"/>
      <c r="WMJ76" s="13"/>
      <c r="WMK76" s="13"/>
      <c r="WML76" s="13"/>
      <c r="WMM76" s="13"/>
      <c r="WMN76" s="13"/>
      <c r="WMO76" s="13"/>
      <c r="WMP76" s="13"/>
      <c r="WMQ76" s="13"/>
      <c r="WMR76" s="13"/>
      <c r="WMS76" s="13"/>
      <c r="WMT76" s="13"/>
      <c r="WMU76" s="13"/>
      <c r="WMV76" s="13"/>
      <c r="WMW76" s="13"/>
      <c r="WMX76" s="13"/>
      <c r="WMY76" s="13"/>
      <c r="WMZ76" s="13"/>
      <c r="WNA76" s="13"/>
      <c r="WNB76" s="13"/>
      <c r="WNC76" s="13"/>
      <c r="WND76" s="13"/>
      <c r="WNE76" s="13"/>
      <c r="WNF76" s="13"/>
      <c r="WNG76" s="13"/>
      <c r="WNH76" s="13"/>
      <c r="WNI76" s="13"/>
      <c r="WNJ76" s="13"/>
      <c r="WNK76" s="13"/>
      <c r="WNL76" s="13"/>
      <c r="WNM76" s="13"/>
      <c r="WNN76" s="13"/>
      <c r="WNO76" s="13"/>
      <c r="WNP76" s="13"/>
      <c r="WNQ76" s="13"/>
      <c r="WNR76" s="13"/>
      <c r="WNS76" s="13"/>
      <c r="WNT76" s="13"/>
      <c r="WNU76" s="13"/>
      <c r="WNV76" s="13"/>
      <c r="WNW76" s="13"/>
      <c r="WNX76" s="13"/>
      <c r="WNY76" s="13"/>
      <c r="WNZ76" s="13"/>
      <c r="WOA76" s="13"/>
      <c r="WOB76" s="13"/>
      <c r="WOC76" s="13"/>
      <c r="WOD76" s="13"/>
      <c r="WOE76" s="13"/>
      <c r="WOF76" s="13"/>
      <c r="WOG76" s="13"/>
      <c r="WOH76" s="13"/>
      <c r="WOI76" s="13"/>
      <c r="WOJ76" s="13"/>
      <c r="WOK76" s="13"/>
      <c r="WOL76" s="13"/>
      <c r="WOM76" s="13"/>
      <c r="WON76" s="13"/>
      <c r="WOO76" s="13"/>
      <c r="WOP76" s="13"/>
      <c r="WOQ76" s="13"/>
      <c r="WOR76" s="13"/>
      <c r="WOS76" s="13"/>
      <c r="WOT76" s="13"/>
      <c r="WOU76" s="13"/>
      <c r="WOV76" s="13"/>
      <c r="WOW76" s="13"/>
      <c r="WOX76" s="13"/>
      <c r="WOY76" s="13"/>
      <c r="WOZ76" s="13"/>
      <c r="WPA76" s="13"/>
      <c r="WPB76" s="13"/>
      <c r="WPC76" s="13"/>
      <c r="WPD76" s="13"/>
      <c r="WPE76" s="13"/>
      <c r="WPF76" s="13"/>
      <c r="WPG76" s="13"/>
      <c r="WPH76" s="13"/>
      <c r="WPI76" s="13"/>
      <c r="WPJ76" s="13"/>
      <c r="WPK76" s="13"/>
      <c r="WPL76" s="13"/>
      <c r="WPM76" s="13"/>
      <c r="WPN76" s="13"/>
      <c r="WPO76" s="13"/>
      <c r="WPP76" s="13"/>
      <c r="WPQ76" s="13"/>
      <c r="WPR76" s="13"/>
      <c r="WPS76" s="13"/>
      <c r="WPT76" s="13"/>
      <c r="WPU76" s="13"/>
      <c r="WPV76" s="13"/>
      <c r="WPW76" s="13"/>
      <c r="WPX76" s="13"/>
      <c r="WPY76" s="13"/>
      <c r="WPZ76" s="13"/>
      <c r="WQA76" s="13"/>
      <c r="WQB76" s="13"/>
      <c r="WQC76" s="13"/>
      <c r="WQD76" s="13"/>
      <c r="WQE76" s="13"/>
      <c r="WQF76" s="13"/>
      <c r="WQG76" s="13"/>
      <c r="WQH76" s="13"/>
      <c r="WQI76" s="13"/>
      <c r="WQJ76" s="13"/>
      <c r="WQK76" s="13"/>
      <c r="WQL76" s="13"/>
      <c r="WQM76" s="13"/>
      <c r="WQN76" s="13"/>
      <c r="WQO76" s="13"/>
      <c r="WQP76" s="13"/>
      <c r="WQQ76" s="13"/>
      <c r="WQR76" s="13"/>
      <c r="WQS76" s="13"/>
      <c r="WQT76" s="13"/>
      <c r="WQU76" s="13"/>
      <c r="WQV76" s="13"/>
      <c r="WQW76" s="13"/>
      <c r="WQX76" s="13"/>
      <c r="WQY76" s="13"/>
      <c r="WQZ76" s="13"/>
      <c r="WRA76" s="13"/>
      <c r="WRB76" s="13"/>
      <c r="WRC76" s="13"/>
      <c r="WRD76" s="13"/>
      <c r="WRE76" s="13"/>
      <c r="WRF76" s="13"/>
      <c r="WRG76" s="13"/>
      <c r="WRH76" s="13"/>
      <c r="WRI76" s="13"/>
      <c r="WRJ76" s="13"/>
      <c r="WRK76" s="13"/>
      <c r="WRL76" s="13"/>
      <c r="WRM76" s="13"/>
      <c r="WRN76" s="13"/>
      <c r="WRO76" s="13"/>
      <c r="WRP76" s="13"/>
      <c r="WRQ76" s="13"/>
      <c r="WRR76" s="13"/>
      <c r="WRS76" s="13"/>
      <c r="WRT76" s="13"/>
      <c r="WRU76" s="13"/>
      <c r="WRV76" s="13"/>
      <c r="WRW76" s="13"/>
      <c r="WRX76" s="13"/>
      <c r="WRY76" s="13"/>
      <c r="WRZ76" s="13"/>
      <c r="WSA76" s="13"/>
      <c r="WSB76" s="13"/>
      <c r="WSC76" s="13"/>
      <c r="WSD76" s="13"/>
      <c r="WSE76" s="13"/>
      <c r="WSF76" s="13"/>
      <c r="WSG76" s="13"/>
      <c r="WSH76" s="13"/>
      <c r="WSI76" s="13"/>
      <c r="WSJ76" s="13"/>
      <c r="WSK76" s="13"/>
      <c r="WSL76" s="13"/>
      <c r="WSM76" s="13"/>
      <c r="WSN76" s="13"/>
      <c r="WSO76" s="13"/>
      <c r="WSP76" s="13"/>
      <c r="WSQ76" s="13"/>
      <c r="WSR76" s="13"/>
      <c r="WSS76" s="13"/>
      <c r="WST76" s="13"/>
      <c r="WSU76" s="13"/>
      <c r="WSV76" s="13"/>
      <c r="WSW76" s="13"/>
      <c r="WSX76" s="13"/>
      <c r="WSY76" s="13"/>
      <c r="WSZ76" s="13"/>
      <c r="WTA76" s="13"/>
      <c r="WTB76" s="13"/>
      <c r="WTC76" s="13"/>
      <c r="WTD76" s="13"/>
      <c r="WTE76" s="13"/>
      <c r="WTF76" s="13"/>
      <c r="WTG76" s="13"/>
      <c r="WTH76" s="13"/>
      <c r="WTI76" s="13"/>
      <c r="WTJ76" s="13"/>
      <c r="WTK76" s="13"/>
      <c r="WTL76" s="13"/>
      <c r="WTM76" s="13"/>
      <c r="WTN76" s="13"/>
      <c r="WTO76" s="13"/>
      <c r="WTP76" s="13"/>
      <c r="WTQ76" s="13"/>
      <c r="WTR76" s="13"/>
      <c r="WTS76" s="13"/>
      <c r="WTT76" s="13"/>
      <c r="WTU76" s="13"/>
      <c r="WTV76" s="13"/>
      <c r="WTW76" s="13"/>
      <c r="WTX76" s="13"/>
      <c r="WTY76" s="13"/>
      <c r="WTZ76" s="13"/>
      <c r="WUA76" s="13"/>
      <c r="WUB76" s="13"/>
      <c r="WUC76" s="13"/>
      <c r="WUD76" s="13"/>
      <c r="WUE76" s="13"/>
      <c r="WUF76" s="13"/>
      <c r="WUG76" s="13"/>
      <c r="WUH76" s="13"/>
      <c r="WUI76" s="13"/>
      <c r="WUJ76" s="13"/>
      <c r="WUK76" s="13"/>
      <c r="WUL76" s="13"/>
      <c r="WUM76" s="13"/>
      <c r="WUN76" s="13"/>
      <c r="WUO76" s="13"/>
      <c r="WUP76" s="13"/>
      <c r="WUQ76" s="13"/>
      <c r="WUR76" s="13"/>
      <c r="WUS76" s="13"/>
      <c r="WUT76" s="13"/>
      <c r="WUU76" s="13"/>
      <c r="WUV76" s="13"/>
      <c r="WUW76" s="13"/>
      <c r="WUX76" s="13"/>
      <c r="WUY76" s="13"/>
      <c r="WUZ76" s="13"/>
      <c r="WVA76" s="13"/>
      <c r="WVB76" s="13"/>
      <c r="WVC76" s="13"/>
      <c r="WVD76" s="13"/>
      <c r="WVE76" s="13"/>
      <c r="WVF76" s="13"/>
      <c r="WVG76" s="13"/>
      <c r="WVH76" s="13"/>
      <c r="WVI76" s="13"/>
      <c r="WVJ76" s="13"/>
      <c r="WVK76" s="13"/>
      <c r="WVL76" s="13"/>
      <c r="WVM76" s="13"/>
      <c r="WVN76" s="13"/>
      <c r="WVO76" s="13"/>
      <c r="WVP76" s="13"/>
      <c r="WVQ76" s="13"/>
      <c r="WVR76" s="13"/>
      <c r="WVS76" s="13"/>
      <c r="WVT76" s="13"/>
      <c r="WVU76" s="13"/>
      <c r="WVV76" s="13"/>
      <c r="WVW76" s="13"/>
      <c r="WVX76" s="13"/>
      <c r="WVY76" s="13"/>
      <c r="WVZ76" s="13"/>
      <c r="WWA76" s="13"/>
      <c r="WWB76" s="13"/>
      <c r="WWC76" s="13"/>
      <c r="WWD76" s="13"/>
      <c r="WWE76" s="13"/>
      <c r="WWF76" s="13"/>
      <c r="WWG76" s="13"/>
      <c r="WWH76" s="13"/>
      <c r="WWI76" s="13"/>
      <c r="WWJ76" s="13"/>
      <c r="WWK76" s="13"/>
      <c r="WWL76" s="13"/>
      <c r="WWM76" s="13"/>
      <c r="WWN76" s="13"/>
      <c r="WWO76" s="13"/>
      <c r="WWP76" s="13"/>
      <c r="WWQ76" s="13"/>
      <c r="WWR76" s="13"/>
      <c r="WWS76" s="13"/>
      <c r="WWT76" s="13"/>
      <c r="WWU76" s="13"/>
      <c r="WWV76" s="13"/>
      <c r="WWW76" s="13"/>
      <c r="WWX76" s="13"/>
      <c r="WWY76" s="13"/>
      <c r="WWZ76" s="13"/>
      <c r="WXA76" s="13"/>
      <c r="WXB76" s="13"/>
      <c r="WXC76" s="13"/>
      <c r="WXD76" s="13"/>
      <c r="WXE76" s="13"/>
      <c r="WXF76" s="13"/>
      <c r="WXG76" s="13"/>
      <c r="WXH76" s="13"/>
      <c r="WXI76" s="13"/>
      <c r="WXJ76" s="13"/>
      <c r="WXK76" s="13"/>
      <c r="WXL76" s="13"/>
      <c r="WXM76" s="13"/>
      <c r="WXN76" s="13"/>
      <c r="WXO76" s="13"/>
      <c r="WXP76" s="13"/>
      <c r="WXQ76" s="13"/>
      <c r="WXR76" s="13"/>
      <c r="WXS76" s="13"/>
      <c r="WXT76" s="13"/>
      <c r="WXU76" s="13"/>
      <c r="WXV76" s="13"/>
      <c r="WXW76" s="13"/>
      <c r="WXX76" s="13"/>
      <c r="WXY76" s="13"/>
      <c r="WXZ76" s="13"/>
      <c r="WYA76" s="13"/>
      <c r="WYB76" s="13"/>
      <c r="WYC76" s="13"/>
      <c r="WYD76" s="13"/>
      <c r="WYE76" s="13"/>
      <c r="WYF76" s="13"/>
      <c r="WYG76" s="13"/>
      <c r="WYH76" s="13"/>
      <c r="WYI76" s="13"/>
      <c r="WYJ76" s="13"/>
      <c r="WYK76" s="13"/>
      <c r="WYL76" s="13"/>
      <c r="WYM76" s="13"/>
      <c r="WYN76" s="13"/>
      <c r="WYO76" s="13"/>
      <c r="WYP76" s="13"/>
      <c r="WYQ76" s="13"/>
      <c r="WYR76" s="13"/>
      <c r="WYS76" s="13"/>
      <c r="WYT76" s="13"/>
      <c r="WYU76" s="13"/>
      <c r="WYV76" s="13"/>
      <c r="WYW76" s="13"/>
      <c r="WYX76" s="13"/>
      <c r="WYY76" s="13"/>
      <c r="WYZ76" s="13"/>
      <c r="WZA76" s="13"/>
      <c r="WZB76" s="13"/>
      <c r="WZC76" s="13"/>
      <c r="WZD76" s="13"/>
      <c r="WZE76" s="13"/>
      <c r="WZF76" s="13"/>
      <c r="WZG76" s="13"/>
      <c r="WZH76" s="13"/>
      <c r="WZI76" s="13"/>
      <c r="WZJ76" s="13"/>
      <c r="WZK76" s="13"/>
      <c r="WZL76" s="13"/>
      <c r="WZM76" s="13"/>
      <c r="WZN76" s="13"/>
      <c r="WZO76" s="13"/>
      <c r="WZP76" s="13"/>
      <c r="WZQ76" s="13"/>
      <c r="WZR76" s="13"/>
      <c r="WZS76" s="13"/>
      <c r="WZT76" s="13"/>
      <c r="WZU76" s="13"/>
      <c r="WZV76" s="13"/>
      <c r="WZW76" s="13"/>
      <c r="WZX76" s="13"/>
      <c r="WZY76" s="13"/>
      <c r="WZZ76" s="13"/>
      <c r="XAA76" s="13"/>
      <c r="XAB76" s="13"/>
      <c r="XAC76" s="13"/>
      <c r="XAD76" s="13"/>
      <c r="XAE76" s="13"/>
      <c r="XAF76" s="13"/>
      <c r="XAG76" s="13"/>
      <c r="XAH76" s="13"/>
      <c r="XAI76" s="13"/>
      <c r="XAJ76" s="13"/>
      <c r="XAK76" s="13"/>
      <c r="XAL76" s="13"/>
      <c r="XAM76" s="13"/>
      <c r="XAN76" s="13"/>
      <c r="XAO76" s="13"/>
      <c r="XAP76" s="13"/>
      <c r="XAQ76" s="13"/>
      <c r="XAR76" s="13"/>
      <c r="XAS76" s="13"/>
      <c r="XAT76" s="13"/>
      <c r="XAU76" s="13"/>
      <c r="XAV76" s="13"/>
      <c r="XAW76" s="13"/>
      <c r="XAX76" s="13"/>
      <c r="XAY76" s="13"/>
      <c r="XAZ76" s="13"/>
      <c r="XBA76" s="13"/>
      <c r="XBB76" s="13"/>
      <c r="XBC76" s="13"/>
      <c r="XBD76" s="13"/>
      <c r="XBE76" s="13"/>
      <c r="XBF76" s="13"/>
      <c r="XBG76" s="13"/>
      <c r="XBH76" s="13"/>
      <c r="XBI76" s="13"/>
      <c r="XBJ76" s="13"/>
      <c r="XBK76" s="13"/>
      <c r="XBL76" s="13"/>
      <c r="XBM76" s="13"/>
      <c r="XBN76" s="13"/>
      <c r="XBO76" s="13"/>
      <c r="XBP76" s="13"/>
      <c r="XBQ76" s="13"/>
      <c r="XBR76" s="13"/>
      <c r="XBS76" s="13"/>
      <c r="XBT76" s="13"/>
      <c r="XBU76" s="13"/>
      <c r="XBV76" s="13"/>
      <c r="XBW76" s="13"/>
      <c r="XBX76" s="13"/>
      <c r="XBY76" s="13"/>
      <c r="XBZ76" s="13"/>
      <c r="XCA76" s="13"/>
      <c r="XCB76" s="13"/>
      <c r="XCC76" s="13"/>
      <c r="XCD76" s="13"/>
      <c r="XCE76" s="13"/>
      <c r="XCF76" s="13"/>
      <c r="XCG76" s="13"/>
      <c r="XCH76" s="13"/>
      <c r="XCI76" s="13"/>
      <c r="XCJ76" s="13"/>
      <c r="XCK76" s="13"/>
      <c r="XCL76" s="13"/>
      <c r="XCM76" s="13"/>
      <c r="XCN76" s="13"/>
      <c r="XCO76" s="13"/>
      <c r="XCP76" s="13"/>
      <c r="XCQ76" s="13"/>
      <c r="XCR76" s="13"/>
      <c r="XCS76" s="13"/>
      <c r="XCT76" s="13"/>
      <c r="XCU76" s="13"/>
      <c r="XCV76" s="13"/>
      <c r="XCW76" s="13"/>
      <c r="XCX76" s="13"/>
      <c r="XCY76" s="13"/>
      <c r="XCZ76" s="13"/>
      <c r="XDA76" s="13"/>
      <c r="XDB76" s="13"/>
      <c r="XDC76" s="13"/>
      <c r="XDD76" s="13"/>
      <c r="XDE76" s="13"/>
      <c r="XDF76" s="13"/>
      <c r="XDG76" s="13"/>
      <c r="XDH76" s="13"/>
      <c r="XDI76" s="13"/>
      <c r="XDJ76" s="13"/>
      <c r="XDK76" s="13"/>
      <c r="XDL76" s="13"/>
      <c r="XDM76" s="13"/>
      <c r="XDN76" s="13"/>
      <c r="XDO76" s="13"/>
      <c r="XDP76" s="13"/>
      <c r="XDQ76" s="13"/>
      <c r="XDR76" s="13"/>
      <c r="XDS76" s="13"/>
      <c r="XDT76" s="13"/>
      <c r="XDU76" s="13"/>
      <c r="XDV76" s="13"/>
      <c r="XDW76" s="13"/>
      <c r="XDX76" s="13"/>
      <c r="XDY76" s="13"/>
      <c r="XDZ76" s="13"/>
      <c r="XEA76" s="13"/>
      <c r="XEB76" s="13"/>
      <c r="XEC76" s="13"/>
      <c r="XED76" s="13"/>
      <c r="XEE76" s="13"/>
      <c r="XEF76" s="13"/>
      <c r="XEG76" s="13"/>
      <c r="XEH76" s="13"/>
      <c r="XEI76" s="13"/>
      <c r="XEJ76" s="13"/>
      <c r="XEK76" s="13"/>
      <c r="XEL76" s="13"/>
      <c r="XEM76" s="13"/>
      <c r="XEN76" s="13"/>
      <c r="XEO76" s="13"/>
      <c r="XEP76" s="13"/>
      <c r="XEQ76" s="13"/>
      <c r="XER76" s="13"/>
      <c r="XES76" s="13"/>
      <c r="XET76" s="13"/>
      <c r="XEU76" s="13"/>
      <c r="XEV76" s="13"/>
      <c r="XEW76" s="13"/>
      <c r="XEX76" s="13"/>
      <c r="XEY76" s="13"/>
      <c r="XEZ76" s="13"/>
      <c r="XFA76" s="13"/>
      <c r="XFB76" s="13"/>
      <c r="XFC76" s="13"/>
      <c r="XFD76" s="13"/>
    </row>
    <row r="77" spans="1:16384" ht="17.25" customHeight="1">
      <c r="C77" s="176"/>
      <c r="I77" s="18"/>
      <c r="J77" s="16"/>
      <c r="K77" s="9">
        <f>IF($I$50&gt;=M77,$O$53,0)</f>
        <v>2350584.1111925067</v>
      </c>
      <c r="M77" s="8">
        <v>1</v>
      </c>
      <c r="N77" s="2">
        <v>29.156144000000022</v>
      </c>
      <c r="O77" s="2">
        <v>0</v>
      </c>
      <c r="Q77" s="9">
        <f t="shared" si="27"/>
        <v>1</v>
      </c>
      <c r="R77" s="3">
        <f t="shared" ref="R77:R140" si="29">((N77-N$69)*(R$71/N$71)+N$69)*(R$70/N$70)</f>
        <v>4.8972661722624684</v>
      </c>
      <c r="S77" s="3">
        <f>AE77</f>
        <v>3.4663978516053566E-2</v>
      </c>
      <c r="T77" s="3">
        <f>MAX(0,MIN(T$71,$R77-SUM($S77:S77)))</f>
        <v>0</v>
      </c>
      <c r="U77" s="56">
        <f t="shared" ref="U77:U140" si="30">IF((S77+T77)&lt;0.5*R77,S77*0.1,0)</f>
        <v>3.4663978516053569E-3</v>
      </c>
      <c r="V77" s="3">
        <f>MAX(0,MIN(V$71,$R77-SUM($S77:U77)))</f>
        <v>0</v>
      </c>
      <c r="W77" s="3">
        <f>MAX(0,MIN(W$71,$R77-SUM($S77:V77)))</f>
        <v>0</v>
      </c>
      <c r="X77" s="3">
        <f>MAX(0,MIN(X$71,$R77-SUM($S77:W77)))</f>
        <v>4.8591357958948098</v>
      </c>
      <c r="Y77" s="3">
        <f>MAX(0,MIN(Y$71,$R77-SUM($S77:X77)))</f>
        <v>0</v>
      </c>
      <c r="Z77" s="3">
        <f>MAX(0,MIN(Z$71,$R77-SUM($S77:Y77)))</f>
        <v>0</v>
      </c>
      <c r="AA77" s="3">
        <f>S77+U77</f>
        <v>3.8130376367658925E-2</v>
      </c>
      <c r="AC77" s="9">
        <f t="shared" ref="AC77:AC140" si="31">Q77</f>
        <v>1</v>
      </c>
      <c r="AD77" s="3">
        <f t="shared" ref="AD77:AD140" si="32">R77</f>
        <v>4.8972661722624684</v>
      </c>
      <c r="AE77" s="3">
        <f>MIN(R77,Solvarmeproduktion!M5*$I$16/1000/24)</f>
        <v>3.4663978516053566E-2</v>
      </c>
      <c r="AF77" s="3">
        <f>IF($I$35="Ja",MAX(0,MIN(IF($I$36="væske",AS77,AT77),$AD77-SUM($AE77:AE77)))*$I$44*IF(AU77&lt;$I$23,1,0),0)</f>
        <v>2</v>
      </c>
      <c r="AG77" s="56">
        <f>IF((AE77+AF77)&lt;0.5*AD77,AE77*0.1,0)</f>
        <v>3.4663978516053569E-3</v>
      </c>
      <c r="AH77" s="3">
        <f>MAX(0,MIN(AH$71,$AD77-SUM($AE77:AG77)))</f>
        <v>0</v>
      </c>
      <c r="AI77" s="3">
        <f>IF($I$35="Ja",MAX(0,MIN(IF($I$36="væske",AS77,AT77)-AF77,$AD77-SUM($AE77:AH77)))*$I$44*IF(AU77&lt;$I$29,1,0),0)</f>
        <v>0</v>
      </c>
      <c r="AJ77" s="3">
        <f>MAX(0,MIN(AJ$71,$AD77-SUM($AE77:AI77)))</f>
        <v>2.8591357958948094</v>
      </c>
      <c r="AK77" s="3">
        <f>IF($I$35="Ja",MAX(0,MIN(IF($I$36="væske",AS77,AT77)-AF77-AI77,$AD77-SUM($AE77:AJ77)))*$I$44*IF(AU77&lt;$I$33,1,0),0)</f>
        <v>0</v>
      </c>
      <c r="AL77" s="3">
        <f>MAX(0,MIN(AL$71,$AD77-SUM($AE77:AK77)))</f>
        <v>0</v>
      </c>
      <c r="AM77" s="3">
        <f>AE77+AG77</f>
        <v>3.8130376367658925E-2</v>
      </c>
      <c r="AO77" s="55">
        <v>-9</v>
      </c>
      <c r="AP77" s="58">
        <f t="shared" ref="AP77:AP140" si="33">IF($I$36="Væske",IF($I$37="Beregnes",$F$63*$I$41,$I$38),0)</f>
        <v>3.6593925985507205</v>
      </c>
      <c r="AQ77" s="56">
        <f>IF($I$37="indtastes",$I$38,VLOOKUP(ROUND(AO77,0),'COP og ydelse'!$F$5:$J$31,3))</f>
        <v>2.8432478940000001</v>
      </c>
      <c r="AR77" s="56">
        <f t="shared" ref="AR77:AR140" si="34">IF($I$35="Ja",IF($I$36="Væske",AP77,AQ77),0)</f>
        <v>3.6593925985507205</v>
      </c>
      <c r="AS77" s="56">
        <f t="shared" ref="AS77:AS140" si="35">IF($I$35="Ja",$I$43,0)</f>
        <v>2</v>
      </c>
      <c r="AT77" s="56">
        <f>IF($I$35="Ja",VLOOKUP(ROUND(AO77,0),'COP og ydelse'!$F$5:$J$31,5)/'COP og ydelse'!$J$14*$I$43,0)</f>
        <v>1.4888480562818061</v>
      </c>
      <c r="AU77" s="3">
        <f t="shared" ref="AU77:AU140" si="36">IF($I$35="Ja",$I$45/AR77+$I$46+(AR77-1)/AR77*($I$47-$I$48*$I$49),0)</f>
        <v>206.28857621814905</v>
      </c>
      <c r="AV77" s="3">
        <f t="shared" ref="AV77:AV140" si="37">AF77+AI77+AK77</f>
        <v>2</v>
      </c>
      <c r="AW77" s="3">
        <f t="shared" ref="AW77:AW140" si="38">AH77+AJ77+AL77</f>
        <v>2.8591357958948094</v>
      </c>
      <c r="AX77" s="3">
        <f>IF(AV77&gt;0,IF(AW77&gt;AV77,1.15,(AW77/AV77*0.15+1)),1)</f>
        <v>1.1499999999999999</v>
      </c>
      <c r="AY77" s="56">
        <f t="shared" ref="AY77:AY140" si="39">IF($I$35="Ja",IF($I$36="Væske",AP77,AQ77)*AX77,0)</f>
        <v>4.2083014883333281</v>
      </c>
      <c r="AZ77" s="3">
        <f t="shared" ref="AZ77:AZ140" si="40">IF($I$35="Ja",(AV77)/AY77,0)</f>
        <v>0.47525112103887968</v>
      </c>
      <c r="BA77" s="3">
        <f t="shared" ref="BA77:BA140" si="41">IF($I$35="Ja",$I$45/AY77+$I$46+(AY77-1)/AY77*($I$47-$I$48*$I$49),0)</f>
        <v>181.33789236360789</v>
      </c>
      <c r="BB77" s="3">
        <f>BA77*AV77</f>
        <v>362.67578472721578</v>
      </c>
    </row>
    <row r="78" spans="1:16384" s="13" customFormat="1">
      <c r="A78" s="1"/>
      <c r="B78" s="12"/>
      <c r="C78" s="176"/>
      <c r="D78" s="17"/>
      <c r="E78" s="17"/>
      <c r="F78" s="17"/>
      <c r="G78" s="17"/>
      <c r="H78" s="18"/>
      <c r="I78" s="18"/>
      <c r="J78" s="16"/>
      <c r="K78" s="9">
        <f>IF($I$50&gt;=M78,$O$53,0)</f>
        <v>2350584.1111925067</v>
      </c>
      <c r="L78" s="1"/>
      <c r="M78" s="8">
        <f>M77+1</f>
        <v>2</v>
      </c>
      <c r="N78" s="2">
        <v>28.810835000000001</v>
      </c>
      <c r="O78" s="2">
        <v>0</v>
      </c>
      <c r="P78" s="1"/>
      <c r="Q78" s="9">
        <f t="shared" si="27"/>
        <v>2</v>
      </c>
      <c r="R78" s="3">
        <f t="shared" si="29"/>
        <v>4.8413456869544298</v>
      </c>
      <c r="S78" s="3">
        <f t="shared" ref="S78:S141" si="42">AE78</f>
        <v>2.6916134166053568E-2</v>
      </c>
      <c r="T78" s="3">
        <f>MAX(0,MIN(T$71,$R78-SUM($S78:S78)))</f>
        <v>0</v>
      </c>
      <c r="U78" s="56">
        <f t="shared" si="30"/>
        <v>2.6916134166053568E-3</v>
      </c>
      <c r="V78" s="3">
        <f>MAX(0,MIN(V$71,$R78-SUM($S78:U78)))</f>
        <v>0</v>
      </c>
      <c r="W78" s="3">
        <f>MAX(0,MIN(W$71,$R78-SUM($S78:V78)))</f>
        <v>0</v>
      </c>
      <c r="X78" s="3">
        <f>MAX(0,MIN(X$71,$R78-SUM($S78:W78)))</f>
        <v>4.8117379393717705</v>
      </c>
      <c r="Y78" s="3">
        <f>MAX(0,MIN(Y$71,$R78-SUM($S78:X78)))</f>
        <v>0</v>
      </c>
      <c r="Z78" s="3">
        <f>MAX(0,MIN(Z$71,$R78-SUM($S78:Y78)))</f>
        <v>0</v>
      </c>
      <c r="AA78" s="3">
        <f t="shared" ref="AA78:AA141" si="43">S78+U78</f>
        <v>2.9607747582658925E-2</v>
      </c>
      <c r="AB78" s="1"/>
      <c r="AC78" s="9">
        <f t="shared" si="31"/>
        <v>2</v>
      </c>
      <c r="AD78" s="3">
        <f t="shared" si="32"/>
        <v>4.8413456869544298</v>
      </c>
      <c r="AE78" s="3">
        <f>MIN(R78,Solvarmeproduktion!M6*$I$16/1000/24)</f>
        <v>2.6916134166053568E-2</v>
      </c>
      <c r="AF78" s="3">
        <f>IF($I$35="Ja",MAX(0,MIN(IF($I$36="væske",AS78,AT78),$AD78-SUM($AE78:AE78)))*$I$44*IF(AU78&lt;$I$23,1,0),0)</f>
        <v>2</v>
      </c>
      <c r="AG78" s="56">
        <f t="shared" ref="AG78:AG141" si="44">IF((AE78+AF78)&lt;0.5*AD78,AE78*0.1,0)</f>
        <v>2.6916134166053568E-3</v>
      </c>
      <c r="AH78" s="3">
        <f>MAX(0,MIN(AH$71,$AD78-SUM($AE78:AG78)))</f>
        <v>0</v>
      </c>
      <c r="AI78" s="3">
        <f>IF($I$35="Ja",MAX(0,MIN(IF($I$36="væske",AS78,AT78)-AF78,$AD78-SUM($AE78:AH78)))*$I$44*IF(AU78&lt;$I$29,1,0),0)</f>
        <v>0</v>
      </c>
      <c r="AJ78" s="3">
        <f>MAX(0,MIN(AJ$71,$AD78-SUM($AE78:AI78)))</f>
        <v>2.8117379393717705</v>
      </c>
      <c r="AK78" s="3">
        <f>IF($I$35="Ja",MAX(0,MIN(IF($I$36="væske",AS78,AT78)-AF78-AI78,$AD78-SUM($AE78:AJ78)))*$I$44*IF(AU78&lt;$I$33,1,0),0)</f>
        <v>0</v>
      </c>
      <c r="AL78" s="3">
        <f>MAX(0,MIN(AL$71,$AD78-SUM($AE78:AK78)))</f>
        <v>0</v>
      </c>
      <c r="AM78" s="3">
        <f t="shared" ref="AM78:AM141" si="45">AE78+AG78</f>
        <v>2.9607747582658925E-2</v>
      </c>
      <c r="AN78" s="1"/>
      <c r="AO78" s="55">
        <v>-7</v>
      </c>
      <c r="AP78" s="58">
        <f t="shared" si="33"/>
        <v>3.6593925985507205</v>
      </c>
      <c r="AQ78" s="56">
        <f>IF($I$37="indtastes",$I$38,VLOOKUP(ROUND(AO78,0),'COP og ydelse'!$F$5:$J$31,3))</f>
        <v>2.9084401500000001</v>
      </c>
      <c r="AR78" s="56">
        <f t="shared" si="34"/>
        <v>3.6593925985507205</v>
      </c>
      <c r="AS78" s="56">
        <f t="shared" si="35"/>
        <v>2</v>
      </c>
      <c r="AT78" s="56">
        <f>IF($I$35="Ja",VLOOKUP(ROUND(AO78,0),'COP og ydelse'!$F$5:$J$31,5)/'COP og ydelse'!$J$14*$I$43,0)</f>
        <v>1.6020282675344544</v>
      </c>
      <c r="AU78" s="3">
        <f t="shared" si="36"/>
        <v>206.28857621814905</v>
      </c>
      <c r="AV78" s="3">
        <f t="shared" si="37"/>
        <v>2</v>
      </c>
      <c r="AW78" s="3">
        <f t="shared" si="38"/>
        <v>2.8117379393717705</v>
      </c>
      <c r="AX78" s="3">
        <f t="shared" ref="AX78:AX141" si="46">IF(AV78&gt;0,IF(AW78&gt;AV78,1.15,(AW78/AV78*0.15+1)),1)</f>
        <v>1.1499999999999999</v>
      </c>
      <c r="AY78" s="56">
        <f t="shared" si="39"/>
        <v>4.2083014883333281</v>
      </c>
      <c r="AZ78" s="3">
        <f t="shared" si="40"/>
        <v>0.47525112103887968</v>
      </c>
      <c r="BA78" s="3">
        <f t="shared" si="41"/>
        <v>181.33789236360789</v>
      </c>
      <c r="BB78" s="3">
        <f t="shared" ref="BB78:BB141" si="47">BA78*AV78</f>
        <v>362.67578472721578</v>
      </c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>
      <c r="C79" s="176"/>
      <c r="I79" s="18"/>
      <c r="J79" s="16"/>
      <c r="K79" s="9">
        <f>IF($I$50&gt;=M79,$O$53,0)</f>
        <v>2350584.1111925067</v>
      </c>
      <c r="M79" s="8">
        <f t="shared" ref="M79:M142" si="48">M78+1</f>
        <v>3</v>
      </c>
      <c r="N79" s="2">
        <v>27.678987999999976</v>
      </c>
      <c r="O79" s="2">
        <v>0</v>
      </c>
      <c r="Q79" s="9">
        <f t="shared" si="27"/>
        <v>3</v>
      </c>
      <c r="R79" s="3">
        <f t="shared" si="29"/>
        <v>4.6580506279364347</v>
      </c>
      <c r="S79" s="3">
        <f t="shared" si="42"/>
        <v>2.6916134166053568E-2</v>
      </c>
      <c r="T79" s="3">
        <f>MAX(0,MIN(T$71,$R79-SUM($S79:S79)))</f>
        <v>0</v>
      </c>
      <c r="U79" s="56">
        <f t="shared" si="30"/>
        <v>2.6916134166053568E-3</v>
      </c>
      <c r="V79" s="3">
        <f>MAX(0,MIN(V$71,$R79-SUM($S79:U79)))</f>
        <v>0</v>
      </c>
      <c r="W79" s="3">
        <f>MAX(0,MIN(W$71,$R79-SUM($S79:V79)))</f>
        <v>0</v>
      </c>
      <c r="X79" s="3">
        <f>MAX(0,MIN(X$71,$R79-SUM($S79:W79)))</f>
        <v>4.6284428803537754</v>
      </c>
      <c r="Y79" s="3">
        <f>MAX(0,MIN(Y$71,$R79-SUM($S79:X79)))</f>
        <v>0</v>
      </c>
      <c r="Z79" s="3">
        <f>MAX(0,MIN(Z$71,$R79-SUM($S79:Y79)))</f>
        <v>0</v>
      </c>
      <c r="AA79" s="3">
        <f t="shared" si="43"/>
        <v>2.9607747582658925E-2</v>
      </c>
      <c r="AC79" s="9">
        <f t="shared" si="31"/>
        <v>3</v>
      </c>
      <c r="AD79" s="3">
        <f t="shared" si="32"/>
        <v>4.6580506279364347</v>
      </c>
      <c r="AE79" s="3">
        <f>MIN(R79,Solvarmeproduktion!M7*$I$16/1000/24)</f>
        <v>2.6916134166053568E-2</v>
      </c>
      <c r="AF79" s="3">
        <f>IF($I$35="Ja",MAX(0,MIN(IF($I$36="væske",AS79,AT79),$AD79-SUM($AE79:AE79)))*$I$44*IF(AU79&lt;$I$23,1,0),0)</f>
        <v>2</v>
      </c>
      <c r="AG79" s="56">
        <f t="shared" si="44"/>
        <v>2.6916134166053568E-3</v>
      </c>
      <c r="AH79" s="3">
        <f>MAX(0,MIN(AH$71,$AD79-SUM($AE79:AG79)))</f>
        <v>0</v>
      </c>
      <c r="AI79" s="3">
        <f>IF($I$35="Ja",MAX(0,MIN(IF($I$36="væske",AS79,AT79)-AF79,$AD79-SUM($AE79:AH79)))*$I$44*IF(AU79&lt;$I$29,1,0),0)</f>
        <v>0</v>
      </c>
      <c r="AJ79" s="3">
        <f>MAX(0,MIN(AJ$71,$AD79-SUM($AE79:AI79)))</f>
        <v>2.6284428803537754</v>
      </c>
      <c r="AK79" s="3">
        <f>IF($I$35="Ja",MAX(0,MIN(IF($I$36="væske",AS79,AT79)-AF79-AI79,$AD79-SUM($AE79:AJ79)))*$I$44*IF(AU79&lt;$I$33,1,0),0)</f>
        <v>0</v>
      </c>
      <c r="AL79" s="3">
        <f>MAX(0,MIN(AL$71,$AD79-SUM($AE79:AK79)))</f>
        <v>0</v>
      </c>
      <c r="AM79" s="3">
        <f t="shared" si="45"/>
        <v>2.9607747582658925E-2</v>
      </c>
      <c r="AO79" s="55">
        <v>-7</v>
      </c>
      <c r="AP79" s="58">
        <f t="shared" si="33"/>
        <v>3.6593925985507205</v>
      </c>
      <c r="AQ79" s="56">
        <f>IF($I$37="indtastes",$I$38,VLOOKUP(ROUND(AO79,0),'COP og ydelse'!$F$5:$J$31,3))</f>
        <v>2.9084401500000001</v>
      </c>
      <c r="AR79" s="56">
        <f t="shared" si="34"/>
        <v>3.6593925985507205</v>
      </c>
      <c r="AS79" s="56">
        <f t="shared" si="35"/>
        <v>2</v>
      </c>
      <c r="AT79" s="56">
        <f>IF($I$35="Ja",VLOOKUP(ROUND(AO79,0),'COP og ydelse'!$F$5:$J$31,5)/'COP og ydelse'!$J$14*$I$43,0)</f>
        <v>1.6020282675344544</v>
      </c>
      <c r="AU79" s="3">
        <f t="shared" si="36"/>
        <v>206.28857621814905</v>
      </c>
      <c r="AV79" s="3">
        <f t="shared" si="37"/>
        <v>2</v>
      </c>
      <c r="AW79" s="3">
        <f t="shared" si="38"/>
        <v>2.6284428803537754</v>
      </c>
      <c r="AX79" s="3">
        <f t="shared" si="46"/>
        <v>1.1499999999999999</v>
      </c>
      <c r="AY79" s="56">
        <f t="shared" si="39"/>
        <v>4.2083014883333281</v>
      </c>
      <c r="AZ79" s="3">
        <f t="shared" si="40"/>
        <v>0.47525112103887968</v>
      </c>
      <c r="BA79" s="3">
        <f t="shared" si="41"/>
        <v>181.33789236360789</v>
      </c>
      <c r="BB79" s="3">
        <f t="shared" si="47"/>
        <v>362.67578472721578</v>
      </c>
    </row>
    <row r="80" spans="1:16384">
      <c r="C80" s="176"/>
      <c r="I80" s="18"/>
      <c r="J80" s="16"/>
      <c r="K80" s="9">
        <f>IF($I$50&gt;=M80,$O$53,0)</f>
        <v>2350584.1111925067</v>
      </c>
      <c r="M80" s="8">
        <f t="shared" si="48"/>
        <v>4</v>
      </c>
      <c r="N80" s="2">
        <v>27.349026000000009</v>
      </c>
      <c r="O80" s="2">
        <v>0</v>
      </c>
      <c r="Q80" s="9">
        <f t="shared" si="27"/>
        <v>4</v>
      </c>
      <c r="R80" s="3">
        <f t="shared" si="29"/>
        <v>4.6046154867347635</v>
      </c>
      <c r="S80" s="3">
        <f t="shared" si="42"/>
        <v>2.6916134166053568E-2</v>
      </c>
      <c r="T80" s="3">
        <f>MAX(0,MIN(T$71,$R80-SUM($S80:S80)))</f>
        <v>0</v>
      </c>
      <c r="U80" s="56">
        <f t="shared" si="30"/>
        <v>2.6916134166053568E-3</v>
      </c>
      <c r="V80" s="3">
        <f>MAX(0,MIN(V$71,$R80-SUM($S80:U80)))</f>
        <v>0</v>
      </c>
      <c r="W80" s="3">
        <f>MAX(0,MIN(W$71,$R80-SUM($S80:V80)))</f>
        <v>0</v>
      </c>
      <c r="X80" s="3">
        <f>MAX(0,MIN(X$71,$R80-SUM($S80:W80)))</f>
        <v>4.5750077391521042</v>
      </c>
      <c r="Y80" s="3">
        <f>MAX(0,MIN(Y$71,$R80-SUM($S80:X80)))</f>
        <v>0</v>
      </c>
      <c r="Z80" s="3">
        <f>MAX(0,MIN(Z$71,$R80-SUM($S80:Y80)))</f>
        <v>0</v>
      </c>
      <c r="AA80" s="3">
        <f t="shared" si="43"/>
        <v>2.9607747582658925E-2</v>
      </c>
      <c r="AC80" s="9">
        <f t="shared" si="31"/>
        <v>4</v>
      </c>
      <c r="AD80" s="3">
        <f t="shared" si="32"/>
        <v>4.6046154867347635</v>
      </c>
      <c r="AE80" s="3">
        <f>MIN(R80,Solvarmeproduktion!M8*$I$16/1000/24)</f>
        <v>2.6916134166053568E-2</v>
      </c>
      <c r="AF80" s="3">
        <f>IF($I$35="Ja",MAX(0,MIN(IF($I$36="væske",AS80,AT80),$AD80-SUM($AE80:AE80)))*$I$44*IF(AU80&lt;$I$23,1,0),0)</f>
        <v>2</v>
      </c>
      <c r="AG80" s="56">
        <f t="shared" si="44"/>
        <v>2.6916134166053568E-3</v>
      </c>
      <c r="AH80" s="3">
        <f>MAX(0,MIN(AH$71,$AD80-SUM($AE80:AG80)))</f>
        <v>0</v>
      </c>
      <c r="AI80" s="3">
        <f>IF($I$35="Ja",MAX(0,MIN(IF($I$36="væske",AS80,AT80)-AF80,$AD80-SUM($AE80:AH80)))*$I$44*IF(AU80&lt;$I$29,1,0),0)</f>
        <v>0</v>
      </c>
      <c r="AJ80" s="3">
        <f>MAX(0,MIN(AJ$71,$AD80-SUM($AE80:AI80)))</f>
        <v>2.5750077391521042</v>
      </c>
      <c r="AK80" s="3">
        <f>IF($I$35="Ja",MAX(0,MIN(IF($I$36="væske",AS80,AT80)-AF80-AI80,$AD80-SUM($AE80:AJ80)))*$I$44*IF(AU80&lt;$I$33,1,0),0)</f>
        <v>0</v>
      </c>
      <c r="AL80" s="3">
        <f>MAX(0,MIN(AL$71,$AD80-SUM($AE80:AK80)))</f>
        <v>0</v>
      </c>
      <c r="AM80" s="3">
        <f t="shared" si="45"/>
        <v>2.9607747582658925E-2</v>
      </c>
      <c r="AO80" s="55">
        <v>-7</v>
      </c>
      <c r="AP80" s="58">
        <f t="shared" si="33"/>
        <v>3.6593925985507205</v>
      </c>
      <c r="AQ80" s="56">
        <f>IF($I$37="indtastes",$I$38,VLOOKUP(ROUND(AO80,0),'COP og ydelse'!$F$5:$J$31,3))</f>
        <v>2.9084401500000001</v>
      </c>
      <c r="AR80" s="56">
        <f t="shared" si="34"/>
        <v>3.6593925985507205</v>
      </c>
      <c r="AS80" s="56">
        <f t="shared" si="35"/>
        <v>2</v>
      </c>
      <c r="AT80" s="56">
        <f>IF($I$35="Ja",VLOOKUP(ROUND(AO80,0),'COP og ydelse'!$F$5:$J$31,5)/'COP og ydelse'!$J$14*$I$43,0)</f>
        <v>1.6020282675344544</v>
      </c>
      <c r="AU80" s="3">
        <f t="shared" si="36"/>
        <v>206.28857621814905</v>
      </c>
      <c r="AV80" s="3">
        <f t="shared" si="37"/>
        <v>2</v>
      </c>
      <c r="AW80" s="3">
        <f t="shared" si="38"/>
        <v>2.5750077391521042</v>
      </c>
      <c r="AX80" s="3">
        <f t="shared" si="46"/>
        <v>1.1499999999999999</v>
      </c>
      <c r="AY80" s="56">
        <f t="shared" si="39"/>
        <v>4.2083014883333281</v>
      </c>
      <c r="AZ80" s="3">
        <f t="shared" si="40"/>
        <v>0.47525112103887968</v>
      </c>
      <c r="BA80" s="3">
        <f t="shared" si="41"/>
        <v>181.33789236360789</v>
      </c>
      <c r="BB80" s="3">
        <f t="shared" si="47"/>
        <v>362.67578472721578</v>
      </c>
    </row>
    <row r="81" spans="3:54">
      <c r="C81" s="176" t="s">
        <v>163</v>
      </c>
      <c r="I81" s="18"/>
      <c r="J81" s="16"/>
      <c r="K81" s="9">
        <f>IF($I$50&gt;=M81,$O$53,0)</f>
        <v>2350584.1111925067</v>
      </c>
      <c r="M81" s="8">
        <f t="shared" si="48"/>
        <v>5</v>
      </c>
      <c r="N81" s="2">
        <v>27.153350999999997</v>
      </c>
      <c r="O81" s="2">
        <v>0</v>
      </c>
      <c r="Q81" s="9">
        <f t="shared" si="27"/>
        <v>5</v>
      </c>
      <c r="R81" s="3">
        <f t="shared" si="29"/>
        <v>4.5729272279212072</v>
      </c>
      <c r="S81" s="3">
        <f t="shared" si="42"/>
        <v>2.6586771749999998E-2</v>
      </c>
      <c r="T81" s="3">
        <f>MAX(0,MIN(T$71,$R81-SUM($S81:S81)))</f>
        <v>0</v>
      </c>
      <c r="U81" s="56">
        <f t="shared" si="30"/>
        <v>2.6586771750000001E-3</v>
      </c>
      <c r="V81" s="3">
        <f>MAX(0,MIN(V$71,$R81-SUM($S81:U81)))</f>
        <v>0</v>
      </c>
      <c r="W81" s="3">
        <f>MAX(0,MIN(W$71,$R81-SUM($S81:V81)))</f>
        <v>0</v>
      </c>
      <c r="X81" s="3">
        <f>MAX(0,MIN(X$71,$R81-SUM($S81:W81)))</f>
        <v>4.5436817789962074</v>
      </c>
      <c r="Y81" s="3">
        <f>MAX(0,MIN(Y$71,$R81-SUM($S81:X81)))</f>
        <v>0</v>
      </c>
      <c r="Z81" s="3">
        <f>MAX(0,MIN(Z$71,$R81-SUM($S81:Y81)))</f>
        <v>0</v>
      </c>
      <c r="AA81" s="3">
        <f t="shared" si="43"/>
        <v>2.9245448924999997E-2</v>
      </c>
      <c r="AC81" s="9">
        <f t="shared" si="31"/>
        <v>5</v>
      </c>
      <c r="AD81" s="3">
        <f t="shared" si="32"/>
        <v>4.5729272279212072</v>
      </c>
      <c r="AE81" s="3">
        <f>MIN(R81,Solvarmeproduktion!M9*$I$16/1000/24)</f>
        <v>2.6586771749999998E-2</v>
      </c>
      <c r="AF81" s="3">
        <f>IF($I$35="Ja",MAX(0,MIN(IF($I$36="væske",AS81,AT81),$AD81-SUM($AE81:AE81)))*$I$44*IF(AU81&lt;$I$23,1,0),0)</f>
        <v>2</v>
      </c>
      <c r="AG81" s="56">
        <f t="shared" si="44"/>
        <v>2.6586771750000001E-3</v>
      </c>
      <c r="AH81" s="3">
        <f>MAX(0,MIN(AH$71,$AD81-SUM($AE81:AG81)))</f>
        <v>0</v>
      </c>
      <c r="AI81" s="3">
        <f>IF($I$35="Ja",MAX(0,MIN(IF($I$36="væske",AS81,AT81)-AF81,$AD81-SUM($AE81:AH81)))*$I$44*IF(AU81&lt;$I$29,1,0),0)</f>
        <v>0</v>
      </c>
      <c r="AJ81" s="3">
        <f>MAX(0,MIN(AJ$71,$AD81-SUM($AE81:AI81)))</f>
        <v>2.5436817789962074</v>
      </c>
      <c r="AK81" s="3">
        <f>IF($I$35="Ja",MAX(0,MIN(IF($I$36="væske",AS81,AT81)-AF81-AI81,$AD81-SUM($AE81:AJ81)))*$I$44*IF(AU81&lt;$I$33,1,0),0)</f>
        <v>0</v>
      </c>
      <c r="AL81" s="3">
        <f>MAX(0,MIN(AL$71,$AD81-SUM($AE81:AK81)))</f>
        <v>0</v>
      </c>
      <c r="AM81" s="3">
        <f t="shared" si="45"/>
        <v>2.9245448924999997E-2</v>
      </c>
      <c r="AO81" s="55">
        <v>-6.3</v>
      </c>
      <c r="AP81" s="58">
        <f t="shared" si="33"/>
        <v>3.6593925985507205</v>
      </c>
      <c r="AQ81" s="56">
        <f>IF($I$37="indtastes",$I$38,VLOOKUP(ROUND(AO81,0),'COP og ydelse'!$F$5:$J$31,3))</f>
        <v>2.942504376</v>
      </c>
      <c r="AR81" s="56">
        <f t="shared" si="34"/>
        <v>3.6593925985507205</v>
      </c>
      <c r="AS81" s="56">
        <f t="shared" si="35"/>
        <v>2</v>
      </c>
      <c r="AT81" s="56">
        <f>IF($I$35="Ja",VLOOKUP(ROUND(AO81,0),'COP og ydelse'!$F$5:$J$31,5)/'COP og ydelse'!$J$14*$I$43,0)</f>
        <v>1.6606496740946781</v>
      </c>
      <c r="AU81" s="3">
        <f t="shared" si="36"/>
        <v>206.28857621814905</v>
      </c>
      <c r="AV81" s="3">
        <f t="shared" si="37"/>
        <v>2</v>
      </c>
      <c r="AW81" s="3">
        <f t="shared" si="38"/>
        <v>2.5436817789962074</v>
      </c>
      <c r="AX81" s="3">
        <f t="shared" si="46"/>
        <v>1.1499999999999999</v>
      </c>
      <c r="AY81" s="56">
        <f t="shared" si="39"/>
        <v>4.2083014883333281</v>
      </c>
      <c r="AZ81" s="3">
        <f t="shared" si="40"/>
        <v>0.47525112103887968</v>
      </c>
      <c r="BA81" s="3">
        <f t="shared" si="41"/>
        <v>181.33789236360789</v>
      </c>
      <c r="BB81" s="3">
        <f t="shared" si="47"/>
        <v>362.67578472721578</v>
      </c>
    </row>
    <row r="82" spans="3:54">
      <c r="C82" s="176" t="s">
        <v>165</v>
      </c>
      <c r="I82" s="18"/>
      <c r="J82" s="16"/>
      <c r="K82" s="9">
        <f>IF($I$50&gt;=M82,$O$53,0)</f>
        <v>2350584.1111925067</v>
      </c>
      <c r="M82" s="8">
        <f t="shared" si="48"/>
        <v>6</v>
      </c>
      <c r="N82" s="2">
        <v>26.236364000000005</v>
      </c>
      <c r="O82" s="2">
        <v>0</v>
      </c>
      <c r="Q82" s="9">
        <f t="shared" si="27"/>
        <v>6</v>
      </c>
      <c r="R82" s="3">
        <f t="shared" si="29"/>
        <v>4.4244273102788672</v>
      </c>
      <c r="S82" s="3">
        <f t="shared" si="42"/>
        <v>2.6586771749999998E-2</v>
      </c>
      <c r="T82" s="3">
        <f>MAX(0,MIN(T$71,$R82-SUM($S82:S82)))</f>
        <v>0</v>
      </c>
      <c r="U82" s="56">
        <f t="shared" si="30"/>
        <v>2.6586771750000001E-3</v>
      </c>
      <c r="V82" s="3">
        <f>MAX(0,MIN(V$71,$R82-SUM($S82:U82)))</f>
        <v>0</v>
      </c>
      <c r="W82" s="3">
        <f>MAX(0,MIN(W$71,$R82-SUM($S82:V82)))</f>
        <v>0</v>
      </c>
      <c r="X82" s="3">
        <f>MAX(0,MIN(X$71,$R82-SUM($S82:W82)))</f>
        <v>4.3951818613538673</v>
      </c>
      <c r="Y82" s="3">
        <f>MAX(0,MIN(Y$71,$R82-SUM($S82:X82)))</f>
        <v>0</v>
      </c>
      <c r="Z82" s="3">
        <f>MAX(0,MIN(Z$71,$R82-SUM($S82:Y82)))</f>
        <v>0</v>
      </c>
      <c r="AA82" s="3">
        <f t="shared" si="43"/>
        <v>2.9245448924999997E-2</v>
      </c>
      <c r="AC82" s="9">
        <f t="shared" si="31"/>
        <v>6</v>
      </c>
      <c r="AD82" s="3">
        <f t="shared" si="32"/>
        <v>4.4244273102788672</v>
      </c>
      <c r="AE82" s="3">
        <f>MIN(R82,Solvarmeproduktion!M10*$I$16/1000/24)</f>
        <v>2.6586771749999998E-2</v>
      </c>
      <c r="AF82" s="3">
        <f>IF($I$35="Ja",MAX(0,MIN(IF($I$36="væske",AS82,AT82),$AD82-SUM($AE82:AE82)))*$I$44*IF(AU82&lt;$I$23,1,0),0)</f>
        <v>2</v>
      </c>
      <c r="AG82" s="56">
        <f t="shared" si="44"/>
        <v>2.6586771750000001E-3</v>
      </c>
      <c r="AH82" s="3">
        <f>MAX(0,MIN(AH$71,$AD82-SUM($AE82:AG82)))</f>
        <v>0</v>
      </c>
      <c r="AI82" s="3">
        <f>IF($I$35="Ja",MAX(0,MIN(IF($I$36="væske",AS82,AT82)-AF82,$AD82-SUM($AE82:AH82)))*$I$44*IF(AU82&lt;$I$29,1,0),0)</f>
        <v>0</v>
      </c>
      <c r="AJ82" s="3">
        <f>MAX(0,MIN(AJ$71,$AD82-SUM($AE82:AI82)))</f>
        <v>2.3951818613538673</v>
      </c>
      <c r="AK82" s="3">
        <f>IF($I$35="Ja",MAX(0,MIN(IF($I$36="væske",AS82,AT82)-AF82-AI82,$AD82-SUM($AE82:AJ82)))*$I$44*IF(AU82&lt;$I$33,1,0),0)</f>
        <v>0</v>
      </c>
      <c r="AL82" s="3">
        <f>MAX(0,MIN(AL$71,$AD82-SUM($AE82:AK82)))</f>
        <v>0</v>
      </c>
      <c r="AM82" s="3">
        <f t="shared" si="45"/>
        <v>2.9245448924999997E-2</v>
      </c>
      <c r="AO82" s="55">
        <v>-6.1</v>
      </c>
      <c r="AP82" s="58">
        <f t="shared" si="33"/>
        <v>3.6593925985507205</v>
      </c>
      <c r="AQ82" s="56">
        <f>IF($I$37="indtastes",$I$38,VLOOKUP(ROUND(AO82,0),'COP og ydelse'!$F$5:$J$31,3))</f>
        <v>2.942504376</v>
      </c>
      <c r="AR82" s="56">
        <f t="shared" si="34"/>
        <v>3.6593925985507205</v>
      </c>
      <c r="AS82" s="56">
        <f t="shared" si="35"/>
        <v>2</v>
      </c>
      <c r="AT82" s="56">
        <f>IF($I$35="Ja",VLOOKUP(ROUND(AO82,0),'COP og ydelse'!$F$5:$J$31,5)/'COP og ydelse'!$J$14*$I$43,0)</f>
        <v>1.6606496740946781</v>
      </c>
      <c r="AU82" s="3">
        <f t="shared" si="36"/>
        <v>206.28857621814905</v>
      </c>
      <c r="AV82" s="3">
        <f t="shared" si="37"/>
        <v>2</v>
      </c>
      <c r="AW82" s="3">
        <f t="shared" si="38"/>
        <v>2.3951818613538673</v>
      </c>
      <c r="AX82" s="3">
        <f t="shared" si="46"/>
        <v>1.1499999999999999</v>
      </c>
      <c r="AY82" s="56">
        <f t="shared" si="39"/>
        <v>4.2083014883333281</v>
      </c>
      <c r="AZ82" s="3">
        <f t="shared" si="40"/>
        <v>0.47525112103887968</v>
      </c>
      <c r="BA82" s="3">
        <f t="shared" si="41"/>
        <v>181.33789236360789</v>
      </c>
      <c r="BB82" s="3">
        <f t="shared" si="47"/>
        <v>362.67578472721578</v>
      </c>
    </row>
    <row r="83" spans="3:54">
      <c r="I83" s="18"/>
      <c r="J83" s="16"/>
      <c r="K83" s="9">
        <f>IF($I$50&gt;=M83,$O$53,0)</f>
        <v>2350584.1111925067</v>
      </c>
      <c r="M83" s="8">
        <f>M82+1</f>
        <v>7</v>
      </c>
      <c r="N83" s="2">
        <v>25.553419333333327</v>
      </c>
      <c r="O83" s="2">
        <v>0</v>
      </c>
      <c r="Q83" s="9">
        <f t="shared" si="27"/>
        <v>7</v>
      </c>
      <c r="R83" s="3">
        <f t="shared" si="29"/>
        <v>4.3138289847254221</v>
      </c>
      <c r="S83" s="3">
        <f t="shared" si="42"/>
        <v>3.410890039107143E-2</v>
      </c>
      <c r="T83" s="3">
        <f>MAX(0,MIN(T$71,$R83-SUM($S83:S83)))</f>
        <v>0</v>
      </c>
      <c r="U83" s="56">
        <f t="shared" si="30"/>
        <v>3.4108900391071431E-3</v>
      </c>
      <c r="V83" s="3">
        <f>MAX(0,MIN(V$71,$R83-SUM($S83:U83)))</f>
        <v>0</v>
      </c>
      <c r="W83" s="3">
        <f>MAX(0,MIN(W$71,$R83-SUM($S83:V83)))</f>
        <v>0</v>
      </c>
      <c r="X83" s="3">
        <f>MAX(0,MIN(X$71,$R83-SUM($S83:W83)))</f>
        <v>4.2763091942952434</v>
      </c>
      <c r="Y83" s="3">
        <f>MAX(0,MIN(Y$71,$R83-SUM($S83:X83)))</f>
        <v>0</v>
      </c>
      <c r="Z83" s="3">
        <f>MAX(0,MIN(Z$71,$R83-SUM($S83:Y83)))</f>
        <v>0</v>
      </c>
      <c r="AA83" s="3">
        <f t="shared" si="43"/>
        <v>3.7519790430178571E-2</v>
      </c>
      <c r="AC83" s="9">
        <f t="shared" si="31"/>
        <v>7</v>
      </c>
      <c r="AD83" s="3">
        <f t="shared" si="32"/>
        <v>4.3138289847254221</v>
      </c>
      <c r="AE83" s="3">
        <f>MIN(R83,Solvarmeproduktion!M11*$I$16/1000/24)</f>
        <v>3.410890039107143E-2</v>
      </c>
      <c r="AF83" s="3">
        <f>IF($I$35="Ja",MAX(0,MIN(IF($I$36="væske",AS83,AT83),$AD83-SUM($AE83:AE83)))*$I$44*IF(AU83&lt;$I$23,1,0),0)</f>
        <v>2</v>
      </c>
      <c r="AG83" s="56">
        <f t="shared" si="44"/>
        <v>3.4108900391071431E-3</v>
      </c>
      <c r="AH83" s="3">
        <f>MAX(0,MIN(AH$71,$AD83-SUM($AE83:AG83)))</f>
        <v>0</v>
      </c>
      <c r="AI83" s="3">
        <f>IF($I$35="Ja",MAX(0,MIN(IF($I$36="væske",AS83,AT83)-AF83,$AD83-SUM($AE83:AH83)))*$I$44*IF(AU83&lt;$I$29,1,0),0)</f>
        <v>0</v>
      </c>
      <c r="AJ83" s="3">
        <f>MAX(0,MIN(AJ$71,$AD83-SUM($AE83:AI83)))</f>
        <v>2.2763091942952438</v>
      </c>
      <c r="AK83" s="3">
        <f>IF($I$35="Ja",MAX(0,MIN(IF($I$36="væske",AS83,AT83)-AF83-AI83,$AD83-SUM($AE83:AJ83)))*$I$44*IF(AU83&lt;$I$33,1,0),0)</f>
        <v>0</v>
      </c>
      <c r="AL83" s="3">
        <f>MAX(0,MIN(AL$71,$AD83-SUM($AE83:AK83)))</f>
        <v>0</v>
      </c>
      <c r="AM83" s="3">
        <f t="shared" si="45"/>
        <v>3.7519790430178571E-2</v>
      </c>
      <c r="AO83" s="55">
        <v>-5.8</v>
      </c>
      <c r="AP83" s="58">
        <f t="shared" si="33"/>
        <v>3.6593925985507205</v>
      </c>
      <c r="AQ83" s="56">
        <f>IF($I$37="indtastes",$I$38,VLOOKUP(ROUND(AO83,0),'COP og ydelse'!$F$5:$J$31,3))</f>
        <v>2.942504376</v>
      </c>
      <c r="AR83" s="56">
        <f t="shared" si="34"/>
        <v>3.6593925985507205</v>
      </c>
      <c r="AS83" s="56">
        <f t="shared" si="35"/>
        <v>2</v>
      </c>
      <c r="AT83" s="56">
        <f>IF($I$35="Ja",VLOOKUP(ROUND(AO83,0),'COP og ydelse'!$F$5:$J$31,5)/'COP og ydelse'!$J$14*$I$43,0)</f>
        <v>1.6606496740946781</v>
      </c>
      <c r="AU83" s="3">
        <f t="shared" si="36"/>
        <v>206.28857621814905</v>
      </c>
      <c r="AV83" s="3">
        <f t="shared" si="37"/>
        <v>2</v>
      </c>
      <c r="AW83" s="3">
        <f t="shared" si="38"/>
        <v>2.2763091942952438</v>
      </c>
      <c r="AX83" s="3">
        <f t="shared" si="46"/>
        <v>1.1499999999999999</v>
      </c>
      <c r="AY83" s="56">
        <f t="shared" si="39"/>
        <v>4.2083014883333281</v>
      </c>
      <c r="AZ83" s="3">
        <f t="shared" si="40"/>
        <v>0.47525112103887968</v>
      </c>
      <c r="BA83" s="3">
        <f t="shared" si="41"/>
        <v>181.33789236360789</v>
      </c>
      <c r="BB83" s="3">
        <f t="shared" si="47"/>
        <v>362.67578472721578</v>
      </c>
    </row>
    <row r="84" spans="3:54">
      <c r="I84" s="18"/>
      <c r="J84" s="16"/>
      <c r="K84" s="9">
        <f>IF($I$50&gt;=M84,$O$53,0)</f>
        <v>2350584.1111925067</v>
      </c>
      <c r="M84" s="8">
        <f t="shared" si="48"/>
        <v>8</v>
      </c>
      <c r="N84" s="2">
        <v>25.242641000000024</v>
      </c>
      <c r="O84" s="2">
        <v>0</v>
      </c>
      <c r="Q84" s="9">
        <f t="shared" si="27"/>
        <v>8</v>
      </c>
      <c r="R84" s="3">
        <f t="shared" si="29"/>
        <v>4.2635005101614203</v>
      </c>
      <c r="S84" s="3">
        <f t="shared" si="42"/>
        <v>3.4212797867625003E-2</v>
      </c>
      <c r="T84" s="3">
        <f>MAX(0,MIN(T$71,$R84-SUM($S84:S84)))</f>
        <v>0</v>
      </c>
      <c r="U84" s="56">
        <f t="shared" si="30"/>
        <v>3.4212797867625004E-3</v>
      </c>
      <c r="V84" s="3">
        <f>MAX(0,MIN(V$71,$R84-SUM($S84:U84)))</f>
        <v>0</v>
      </c>
      <c r="W84" s="3">
        <f>MAX(0,MIN(W$71,$R84-SUM($S84:V84)))</f>
        <v>0</v>
      </c>
      <c r="X84" s="3">
        <f>MAX(0,MIN(X$71,$R84-SUM($S84:W84)))</f>
        <v>4.2258664325070328</v>
      </c>
      <c r="Y84" s="3">
        <f>MAX(0,MIN(Y$71,$R84-SUM($S84:X84)))</f>
        <v>0</v>
      </c>
      <c r="Z84" s="3">
        <f>MAX(0,MIN(Z$71,$R84-SUM($S84:Y84)))</f>
        <v>0</v>
      </c>
      <c r="AA84" s="3">
        <f t="shared" si="43"/>
        <v>3.7634077654387504E-2</v>
      </c>
      <c r="AC84" s="9">
        <f t="shared" si="31"/>
        <v>8</v>
      </c>
      <c r="AD84" s="3">
        <f t="shared" si="32"/>
        <v>4.2635005101614203</v>
      </c>
      <c r="AE84" s="3">
        <f>MIN(R84,Solvarmeproduktion!M12*$I$16/1000/24)</f>
        <v>3.4212797867625003E-2</v>
      </c>
      <c r="AF84" s="3">
        <f>IF($I$35="Ja",MAX(0,MIN(IF($I$36="væske",AS84,AT84),$AD84-SUM($AE84:AE84)))*$I$44*IF(AU84&lt;$I$23,1,0),0)</f>
        <v>2</v>
      </c>
      <c r="AG84" s="56">
        <f t="shared" si="44"/>
        <v>3.4212797867625004E-3</v>
      </c>
      <c r="AH84" s="3">
        <f>MAX(0,MIN(AH$71,$AD84-SUM($AE84:AG84)))</f>
        <v>0</v>
      </c>
      <c r="AI84" s="3">
        <f>IF($I$35="Ja",MAX(0,MIN(IF($I$36="væske",AS84,AT84)-AF84,$AD84-SUM($AE84:AH84)))*$I$44*IF(AU84&lt;$I$29,1,0),0)</f>
        <v>0</v>
      </c>
      <c r="AJ84" s="3">
        <f>MAX(0,MIN(AJ$71,$AD84-SUM($AE84:AI84)))</f>
        <v>2.2258664325070328</v>
      </c>
      <c r="AK84" s="3">
        <f>IF($I$35="Ja",MAX(0,MIN(IF($I$36="væske",AS84,AT84)-AF84-AI84,$AD84-SUM($AE84:AJ84)))*$I$44*IF(AU84&lt;$I$33,1,0),0)</f>
        <v>0</v>
      </c>
      <c r="AL84" s="3">
        <f>MAX(0,MIN(AL$71,$AD84-SUM($AE84:AK84)))</f>
        <v>0</v>
      </c>
      <c r="AM84" s="3">
        <f t="shared" si="45"/>
        <v>3.7634077654387504E-2</v>
      </c>
      <c r="AO84" s="55">
        <v>-5.8</v>
      </c>
      <c r="AP84" s="58">
        <f t="shared" si="33"/>
        <v>3.6593925985507205</v>
      </c>
      <c r="AQ84" s="56">
        <f>IF($I$37="indtastes",$I$38,VLOOKUP(ROUND(AO84,0),'COP og ydelse'!$F$5:$J$31,3))</f>
        <v>2.942504376</v>
      </c>
      <c r="AR84" s="56">
        <f t="shared" si="34"/>
        <v>3.6593925985507205</v>
      </c>
      <c r="AS84" s="56">
        <f t="shared" si="35"/>
        <v>2</v>
      </c>
      <c r="AT84" s="56">
        <f>IF($I$35="Ja",VLOOKUP(ROUND(AO84,0),'COP og ydelse'!$F$5:$J$31,5)/'COP og ydelse'!$J$14*$I$43,0)</f>
        <v>1.6606496740946781</v>
      </c>
      <c r="AU84" s="3">
        <f t="shared" si="36"/>
        <v>206.28857621814905</v>
      </c>
      <c r="AV84" s="3">
        <f t="shared" si="37"/>
        <v>2</v>
      </c>
      <c r="AW84" s="3">
        <f t="shared" si="38"/>
        <v>2.2258664325070328</v>
      </c>
      <c r="AX84" s="3">
        <f t="shared" si="46"/>
        <v>1.1499999999999999</v>
      </c>
      <c r="AY84" s="56">
        <f t="shared" si="39"/>
        <v>4.2083014883333281</v>
      </c>
      <c r="AZ84" s="3">
        <f t="shared" si="40"/>
        <v>0.47525112103887968</v>
      </c>
      <c r="BA84" s="3">
        <f t="shared" si="41"/>
        <v>181.33789236360789</v>
      </c>
      <c r="BB84" s="3">
        <f t="shared" si="47"/>
        <v>362.67578472721578</v>
      </c>
    </row>
    <row r="85" spans="3:54">
      <c r="I85" s="18"/>
      <c r="J85" s="16"/>
      <c r="K85" s="9">
        <f>IF($I$50&gt;=M85,$O$53,0)</f>
        <v>2350584.1111925067</v>
      </c>
      <c r="M85" s="8">
        <f t="shared" si="48"/>
        <v>9</v>
      </c>
      <c r="N85" s="2">
        <v>24.954883999999996</v>
      </c>
      <c r="O85" s="2">
        <v>0</v>
      </c>
      <c r="Q85" s="9">
        <f t="shared" si="27"/>
        <v>9</v>
      </c>
      <c r="R85" s="3">
        <f t="shared" si="29"/>
        <v>4.2169001867097133</v>
      </c>
      <c r="S85" s="3">
        <f t="shared" si="42"/>
        <v>2.0253999297982144E-2</v>
      </c>
      <c r="T85" s="3">
        <f>MAX(0,MIN(T$71,$R85-SUM($S85:S85)))</f>
        <v>0</v>
      </c>
      <c r="U85" s="56">
        <f t="shared" si="30"/>
        <v>2.0253999297982143E-3</v>
      </c>
      <c r="V85" s="3">
        <f>MAX(0,MIN(V$71,$R85-SUM($S85:U85)))</f>
        <v>0</v>
      </c>
      <c r="W85" s="3">
        <f>MAX(0,MIN(W$71,$R85-SUM($S85:V85)))</f>
        <v>0</v>
      </c>
      <c r="X85" s="3">
        <f>MAX(0,MIN(X$71,$R85-SUM($S85:W85)))</f>
        <v>4.1946207874819326</v>
      </c>
      <c r="Y85" s="3">
        <f>MAX(0,MIN(Y$71,$R85-SUM($S85:X85)))</f>
        <v>0</v>
      </c>
      <c r="Z85" s="3">
        <f>MAX(0,MIN(Z$71,$R85-SUM($S85:Y85)))</f>
        <v>0</v>
      </c>
      <c r="AA85" s="3">
        <f t="shared" si="43"/>
        <v>2.2279399227780359E-2</v>
      </c>
      <c r="AC85" s="9">
        <f t="shared" si="31"/>
        <v>9</v>
      </c>
      <c r="AD85" s="3">
        <f t="shared" si="32"/>
        <v>4.2169001867097133</v>
      </c>
      <c r="AE85" s="3">
        <f>MIN(R85,Solvarmeproduktion!M13*$I$16/1000/24)</f>
        <v>2.0253999297982144E-2</v>
      </c>
      <c r="AF85" s="3">
        <f>IF($I$35="Ja",MAX(0,MIN(IF($I$36="væske",AS85,AT85),$AD85-SUM($AE85:AE85)))*$I$44*IF(AU85&lt;$I$23,1,0),0)</f>
        <v>2</v>
      </c>
      <c r="AG85" s="56">
        <f t="shared" si="44"/>
        <v>2.0253999297982143E-3</v>
      </c>
      <c r="AH85" s="3">
        <f>MAX(0,MIN(AH$71,$AD85-SUM($AE85:AG85)))</f>
        <v>0</v>
      </c>
      <c r="AI85" s="3">
        <f>IF($I$35="Ja",MAX(0,MIN(IF($I$36="væske",AS85,AT85)-AF85,$AD85-SUM($AE85:AH85)))*$I$44*IF(AU85&lt;$I$29,1,0),0)</f>
        <v>0</v>
      </c>
      <c r="AJ85" s="3">
        <f>MAX(0,MIN(AJ$71,$AD85-SUM($AE85:AI85)))</f>
        <v>2.194620787481933</v>
      </c>
      <c r="AK85" s="3">
        <f>IF($I$35="Ja",MAX(0,MIN(IF($I$36="væske",AS85,AT85)-AF85-AI85,$AD85-SUM($AE85:AJ85)))*$I$44*IF(AU85&lt;$I$33,1,0),0)</f>
        <v>0</v>
      </c>
      <c r="AL85" s="3">
        <f>MAX(0,MIN(AL$71,$AD85-SUM($AE85:AK85)))</f>
        <v>0</v>
      </c>
      <c r="AM85" s="3">
        <f t="shared" si="45"/>
        <v>2.2279399227780359E-2</v>
      </c>
      <c r="AO85" s="55">
        <v>-5.5</v>
      </c>
      <c r="AP85" s="58">
        <f t="shared" si="33"/>
        <v>3.6593925985507205</v>
      </c>
      <c r="AQ85" s="56">
        <f>IF($I$37="indtastes",$I$38,VLOOKUP(ROUND(AO85,0),'COP og ydelse'!$F$5:$J$31,3))</f>
        <v>2.942504376</v>
      </c>
      <c r="AR85" s="56">
        <f t="shared" si="34"/>
        <v>3.6593925985507205</v>
      </c>
      <c r="AS85" s="56">
        <f t="shared" si="35"/>
        <v>2</v>
      </c>
      <c r="AT85" s="56">
        <f>IF($I$35="Ja",VLOOKUP(ROUND(AO85,0),'COP og ydelse'!$F$5:$J$31,5)/'COP og ydelse'!$J$14*$I$43,0)</f>
        <v>1.6606496740946781</v>
      </c>
      <c r="AU85" s="3">
        <f t="shared" si="36"/>
        <v>206.28857621814905</v>
      </c>
      <c r="AV85" s="3">
        <f t="shared" si="37"/>
        <v>2</v>
      </c>
      <c r="AW85" s="3">
        <f t="shared" si="38"/>
        <v>2.194620787481933</v>
      </c>
      <c r="AX85" s="3">
        <f t="shared" si="46"/>
        <v>1.1499999999999999</v>
      </c>
      <c r="AY85" s="56">
        <f t="shared" si="39"/>
        <v>4.2083014883333281</v>
      </c>
      <c r="AZ85" s="3">
        <f t="shared" si="40"/>
        <v>0.47525112103887968</v>
      </c>
      <c r="BA85" s="3">
        <f t="shared" si="41"/>
        <v>181.33789236360789</v>
      </c>
      <c r="BB85" s="3">
        <f t="shared" si="47"/>
        <v>362.67578472721578</v>
      </c>
    </row>
    <row r="86" spans="3:54">
      <c r="I86" s="18"/>
      <c r="J86" s="16"/>
      <c r="K86" s="9">
        <f>IF($I$50&gt;=M86,$O$53,0)</f>
        <v>2350584.1111925067</v>
      </c>
      <c r="M86" s="8">
        <f t="shared" si="48"/>
        <v>10</v>
      </c>
      <c r="N86" s="2">
        <v>24.778393000000026</v>
      </c>
      <c r="O86" s="2">
        <v>0</v>
      </c>
      <c r="Q86" s="9">
        <f t="shared" si="27"/>
        <v>10</v>
      </c>
      <c r="R86" s="3">
        <f t="shared" si="29"/>
        <v>4.1883186485149411</v>
      </c>
      <c r="S86" s="3">
        <f t="shared" si="42"/>
        <v>2.4102433530839285E-2</v>
      </c>
      <c r="T86" s="3">
        <f>MAX(0,MIN(T$71,$R86-SUM($S86:S86)))</f>
        <v>0</v>
      </c>
      <c r="U86" s="56">
        <f t="shared" si="30"/>
        <v>2.4102433530839287E-3</v>
      </c>
      <c r="V86" s="3">
        <f>MAX(0,MIN(V$71,$R86-SUM($S86:U86)))</f>
        <v>0</v>
      </c>
      <c r="W86" s="3">
        <f>MAX(0,MIN(W$71,$R86-SUM($S86:V86)))</f>
        <v>0</v>
      </c>
      <c r="X86" s="3">
        <f>MAX(0,MIN(X$71,$R86-SUM($S86:W86)))</f>
        <v>4.1618059716310176</v>
      </c>
      <c r="Y86" s="3">
        <f>MAX(0,MIN(Y$71,$R86-SUM($S86:X86)))</f>
        <v>0</v>
      </c>
      <c r="Z86" s="3">
        <f>MAX(0,MIN(Z$71,$R86-SUM($S86:Y86)))</f>
        <v>0</v>
      </c>
      <c r="AA86" s="3">
        <f t="shared" si="43"/>
        <v>2.6512676883923215E-2</v>
      </c>
      <c r="AC86" s="9">
        <f t="shared" si="31"/>
        <v>10</v>
      </c>
      <c r="AD86" s="3">
        <f t="shared" si="32"/>
        <v>4.1883186485149411</v>
      </c>
      <c r="AE86" s="3">
        <f>MIN(R86,Solvarmeproduktion!M14*$I$16/1000/24)</f>
        <v>2.4102433530839285E-2</v>
      </c>
      <c r="AF86" s="3">
        <f>IF($I$35="Ja",MAX(0,MIN(IF($I$36="væske",AS86,AT86),$AD86-SUM($AE86:AE86)))*$I$44*IF(AU86&lt;$I$23,1,0),0)</f>
        <v>2</v>
      </c>
      <c r="AG86" s="56">
        <f t="shared" si="44"/>
        <v>2.4102433530839287E-3</v>
      </c>
      <c r="AH86" s="3">
        <f>MAX(0,MIN(AH$71,$AD86-SUM($AE86:AG86)))</f>
        <v>0</v>
      </c>
      <c r="AI86" s="3">
        <f>IF($I$35="Ja",MAX(0,MIN(IF($I$36="væske",AS86,AT86)-AF86,$AD86-SUM($AE86:AH86)))*$I$44*IF(AU86&lt;$I$29,1,0),0)</f>
        <v>0</v>
      </c>
      <c r="AJ86" s="3">
        <f>MAX(0,MIN(AJ$71,$AD86-SUM($AE86:AI86)))</f>
        <v>2.1618059716310181</v>
      </c>
      <c r="AK86" s="3">
        <f>IF($I$35="Ja",MAX(0,MIN(IF($I$36="væske",AS86,AT86)-AF86-AI86,$AD86-SUM($AE86:AJ86)))*$I$44*IF(AU86&lt;$I$33,1,0),0)</f>
        <v>0</v>
      </c>
      <c r="AL86" s="3">
        <f>MAX(0,MIN(AL$71,$AD86-SUM($AE86:AK86)))</f>
        <v>0</v>
      </c>
      <c r="AM86" s="3">
        <f t="shared" si="45"/>
        <v>2.6512676883923215E-2</v>
      </c>
      <c r="AO86" s="55">
        <v>-4.9000000000000004</v>
      </c>
      <c r="AP86" s="58">
        <f t="shared" si="33"/>
        <v>3.6593925985507205</v>
      </c>
      <c r="AQ86" s="56">
        <f>IF($I$37="indtastes",$I$38,VLOOKUP(ROUND(AO86,0),'COP og ydelse'!$F$5:$J$31,3))</f>
        <v>2.977547334</v>
      </c>
      <c r="AR86" s="56">
        <f t="shared" si="34"/>
        <v>3.6593925985507205</v>
      </c>
      <c r="AS86" s="56">
        <f t="shared" si="35"/>
        <v>2</v>
      </c>
      <c r="AT86" s="56">
        <f>IF($I$35="Ja",VLOOKUP(ROUND(AO86,0),'COP og ydelse'!$F$5:$J$31,5)/'COP og ydelse'!$J$14*$I$43,0)</f>
        <v>1.7206252812775009</v>
      </c>
      <c r="AU86" s="3">
        <f t="shared" si="36"/>
        <v>206.28857621814905</v>
      </c>
      <c r="AV86" s="3">
        <f t="shared" si="37"/>
        <v>2</v>
      </c>
      <c r="AW86" s="3">
        <f t="shared" si="38"/>
        <v>2.1618059716310181</v>
      </c>
      <c r="AX86" s="3">
        <f t="shared" si="46"/>
        <v>1.1499999999999999</v>
      </c>
      <c r="AY86" s="56">
        <f t="shared" si="39"/>
        <v>4.2083014883333281</v>
      </c>
      <c r="AZ86" s="3">
        <f t="shared" si="40"/>
        <v>0.47525112103887968</v>
      </c>
      <c r="BA86" s="3">
        <f t="shared" si="41"/>
        <v>181.33789236360789</v>
      </c>
      <c r="BB86" s="3">
        <f t="shared" si="47"/>
        <v>362.67578472721578</v>
      </c>
    </row>
    <row r="87" spans="3:54">
      <c r="I87" s="18"/>
      <c r="J87" s="16"/>
      <c r="K87" s="9">
        <f>IF($I$50&gt;=M87,$O$53,0)</f>
        <v>2350584.1111925067</v>
      </c>
      <c r="M87" s="8">
        <f t="shared" si="48"/>
        <v>11</v>
      </c>
      <c r="N87" s="2">
        <v>24.456104</v>
      </c>
      <c r="O87" s="2">
        <v>0</v>
      </c>
      <c r="Q87" s="9">
        <f t="shared" si="27"/>
        <v>11</v>
      </c>
      <c r="R87" s="3">
        <f t="shared" si="29"/>
        <v>4.1361260983947794</v>
      </c>
      <c r="S87" s="3">
        <f t="shared" si="42"/>
        <v>2.4102433530839285E-2</v>
      </c>
      <c r="T87" s="3">
        <f>MAX(0,MIN(T$71,$R87-SUM($S87:S87)))</f>
        <v>0</v>
      </c>
      <c r="U87" s="56">
        <f t="shared" si="30"/>
        <v>2.4102433530839287E-3</v>
      </c>
      <c r="V87" s="3">
        <f>MAX(0,MIN(V$71,$R87-SUM($S87:U87)))</f>
        <v>0</v>
      </c>
      <c r="W87" s="3">
        <f>MAX(0,MIN(W$71,$R87-SUM($S87:V87)))</f>
        <v>0</v>
      </c>
      <c r="X87" s="3">
        <f>MAX(0,MIN(X$71,$R87-SUM($S87:W87)))</f>
        <v>4.109613421510856</v>
      </c>
      <c r="Y87" s="3">
        <f>MAX(0,MIN(Y$71,$R87-SUM($S87:X87)))</f>
        <v>0</v>
      </c>
      <c r="Z87" s="3">
        <f>MAX(0,MIN(Z$71,$R87-SUM($S87:Y87)))</f>
        <v>0</v>
      </c>
      <c r="AA87" s="3">
        <f t="shared" si="43"/>
        <v>2.6512676883923215E-2</v>
      </c>
      <c r="AC87" s="9">
        <f t="shared" si="31"/>
        <v>11</v>
      </c>
      <c r="AD87" s="3">
        <f t="shared" si="32"/>
        <v>4.1361260983947794</v>
      </c>
      <c r="AE87" s="3">
        <f>MIN(R87,Solvarmeproduktion!M15*$I$16/1000/24)</f>
        <v>2.4102433530839285E-2</v>
      </c>
      <c r="AF87" s="3">
        <f>IF($I$35="Ja",MAX(0,MIN(IF($I$36="væske",AS87,AT87),$AD87-SUM($AE87:AE87)))*$I$44*IF(AU87&lt;$I$23,1,0),0)</f>
        <v>2</v>
      </c>
      <c r="AG87" s="56">
        <f t="shared" si="44"/>
        <v>2.4102433530839287E-3</v>
      </c>
      <c r="AH87" s="3">
        <f>MAX(0,MIN(AH$71,$AD87-SUM($AE87:AG87)))</f>
        <v>0</v>
      </c>
      <c r="AI87" s="3">
        <f>IF($I$35="Ja",MAX(0,MIN(IF($I$36="væske",AS87,AT87)-AF87,$AD87-SUM($AE87:AH87)))*$I$44*IF(AU87&lt;$I$29,1,0),0)</f>
        <v>0</v>
      </c>
      <c r="AJ87" s="3">
        <f>MAX(0,MIN(AJ$71,$AD87-SUM($AE87:AI87)))</f>
        <v>2.1096134215108564</v>
      </c>
      <c r="AK87" s="3">
        <f>IF($I$35="Ja",MAX(0,MIN(IF($I$36="væske",AS87,AT87)-AF87-AI87,$AD87-SUM($AE87:AJ87)))*$I$44*IF(AU87&lt;$I$33,1,0),0)</f>
        <v>0</v>
      </c>
      <c r="AL87" s="3">
        <f>MAX(0,MIN(AL$71,$AD87-SUM($AE87:AK87)))</f>
        <v>0</v>
      </c>
      <c r="AM87" s="3">
        <f t="shared" si="45"/>
        <v>2.6512676883923215E-2</v>
      </c>
      <c r="AO87" s="55">
        <v>-4.3</v>
      </c>
      <c r="AP87" s="58">
        <f t="shared" si="33"/>
        <v>3.6593925985507205</v>
      </c>
      <c r="AQ87" s="56">
        <f>IF($I$37="indtastes",$I$38,VLOOKUP(ROUND(AO87,0),'COP og ydelse'!$F$5:$J$31,3))</f>
        <v>3.0135690240000002</v>
      </c>
      <c r="AR87" s="56">
        <f t="shared" si="34"/>
        <v>3.6593925985507205</v>
      </c>
      <c r="AS87" s="56">
        <f t="shared" si="35"/>
        <v>2</v>
      </c>
      <c r="AT87" s="56">
        <f>IF($I$35="Ja",VLOOKUP(ROUND(AO87,0),'COP og ydelse'!$F$5:$J$31,5)/'COP og ydelse'!$J$14*$I$43,0)</f>
        <v>1.7819550890829241</v>
      </c>
      <c r="AU87" s="3">
        <f t="shared" si="36"/>
        <v>206.28857621814905</v>
      </c>
      <c r="AV87" s="3">
        <f t="shared" si="37"/>
        <v>2</v>
      </c>
      <c r="AW87" s="3">
        <f t="shared" si="38"/>
        <v>2.1096134215108564</v>
      </c>
      <c r="AX87" s="3">
        <f t="shared" si="46"/>
        <v>1.1499999999999999</v>
      </c>
      <c r="AY87" s="56">
        <f t="shared" si="39"/>
        <v>4.2083014883333281</v>
      </c>
      <c r="AZ87" s="3">
        <f t="shared" si="40"/>
        <v>0.47525112103887968</v>
      </c>
      <c r="BA87" s="3">
        <f t="shared" si="41"/>
        <v>181.33789236360789</v>
      </c>
      <c r="BB87" s="3">
        <f t="shared" si="47"/>
        <v>362.67578472721578</v>
      </c>
    </row>
    <row r="88" spans="3:54">
      <c r="I88" s="18"/>
      <c r="J88" s="16"/>
      <c r="K88" s="9">
        <f>IF($I$50&gt;=M88,$O$53,0)</f>
        <v>2350584.1111925067</v>
      </c>
      <c r="M88" s="8">
        <f t="shared" si="48"/>
        <v>12</v>
      </c>
      <c r="N88" s="2">
        <v>24.310306999999984</v>
      </c>
      <c r="O88" s="2">
        <v>0</v>
      </c>
      <c r="Q88" s="9">
        <f t="shared" si="27"/>
        <v>12</v>
      </c>
      <c r="R88" s="3">
        <f t="shared" si="29"/>
        <v>4.1125152484127154</v>
      </c>
      <c r="S88" s="3">
        <f t="shared" si="42"/>
        <v>4.0095787971910719E-2</v>
      </c>
      <c r="T88" s="3">
        <f>MAX(0,MIN(T$71,$R88-SUM($S88:S88)))</f>
        <v>0</v>
      </c>
      <c r="U88" s="56">
        <f t="shared" si="30"/>
        <v>4.0095787971910725E-3</v>
      </c>
      <c r="V88" s="3">
        <f>MAX(0,MIN(V$71,$R88-SUM($S88:U88)))</f>
        <v>0</v>
      </c>
      <c r="W88" s="3">
        <f>MAX(0,MIN(W$71,$R88-SUM($S88:V88)))</f>
        <v>0</v>
      </c>
      <c r="X88" s="3">
        <f>MAX(0,MIN(X$71,$R88-SUM($S88:W88)))</f>
        <v>4.0684098816436141</v>
      </c>
      <c r="Y88" s="3">
        <f>MAX(0,MIN(Y$71,$R88-SUM($S88:X88)))</f>
        <v>0</v>
      </c>
      <c r="Z88" s="3">
        <f>MAX(0,MIN(Z$71,$R88-SUM($S88:Y88)))</f>
        <v>0</v>
      </c>
      <c r="AA88" s="3">
        <f t="shared" si="43"/>
        <v>4.4105366769101789E-2</v>
      </c>
      <c r="AC88" s="9">
        <f t="shared" si="31"/>
        <v>12</v>
      </c>
      <c r="AD88" s="3">
        <f t="shared" si="32"/>
        <v>4.1125152484127154</v>
      </c>
      <c r="AE88" s="3">
        <f>MIN(R88,Solvarmeproduktion!M16*$I$16/1000/24)</f>
        <v>4.0095787971910719E-2</v>
      </c>
      <c r="AF88" s="3">
        <f>IF($I$35="Ja",MAX(0,MIN(IF($I$36="væske",AS88,AT88),$AD88-SUM($AE88:AE88)))*$I$44*IF(AU88&lt;$I$23,1,0),0)</f>
        <v>2</v>
      </c>
      <c r="AG88" s="56">
        <f t="shared" si="44"/>
        <v>4.0095787971910725E-3</v>
      </c>
      <c r="AH88" s="3">
        <f>MAX(0,MIN(AH$71,$AD88-SUM($AE88:AG88)))</f>
        <v>0</v>
      </c>
      <c r="AI88" s="3">
        <f>IF($I$35="Ja",MAX(0,MIN(IF($I$36="væske",AS88,AT88)-AF88,$AD88-SUM($AE88:AH88)))*$I$44*IF(AU88&lt;$I$29,1,0),0)</f>
        <v>0</v>
      </c>
      <c r="AJ88" s="3">
        <f>MAX(0,MIN(AJ$71,$AD88-SUM($AE88:AI88)))</f>
        <v>2.0684098816436136</v>
      </c>
      <c r="AK88" s="3">
        <f>IF($I$35="Ja",MAX(0,MIN(IF($I$36="væske",AS88,AT88)-AF88-AI88,$AD88-SUM($AE88:AJ88)))*$I$44*IF(AU88&lt;$I$33,1,0),0)</f>
        <v>0</v>
      </c>
      <c r="AL88" s="3">
        <f>MAX(0,MIN(AL$71,$AD88-SUM($AE88:AK88)))</f>
        <v>0</v>
      </c>
      <c r="AM88" s="3">
        <f t="shared" si="45"/>
        <v>4.4105366769101789E-2</v>
      </c>
      <c r="AO88" s="55">
        <v>-4.0999999999999996</v>
      </c>
      <c r="AP88" s="58">
        <f t="shared" si="33"/>
        <v>3.6593925985507205</v>
      </c>
      <c r="AQ88" s="56">
        <f>IF($I$37="indtastes",$I$38,VLOOKUP(ROUND(AO88,0),'COP og ydelse'!$F$5:$J$31,3))</f>
        <v>3.0135690240000002</v>
      </c>
      <c r="AR88" s="56">
        <f t="shared" si="34"/>
        <v>3.6593925985507205</v>
      </c>
      <c r="AS88" s="56">
        <f t="shared" si="35"/>
        <v>2</v>
      </c>
      <c r="AT88" s="56">
        <f>IF($I$35="Ja",VLOOKUP(ROUND(AO88,0),'COP og ydelse'!$F$5:$J$31,5)/'COP og ydelse'!$J$14*$I$43,0)</f>
        <v>1.7819550890829241</v>
      </c>
      <c r="AU88" s="3">
        <f t="shared" si="36"/>
        <v>206.28857621814905</v>
      </c>
      <c r="AV88" s="3">
        <f t="shared" si="37"/>
        <v>2</v>
      </c>
      <c r="AW88" s="3">
        <f t="shared" si="38"/>
        <v>2.0684098816436136</v>
      </c>
      <c r="AX88" s="3">
        <f t="shared" si="46"/>
        <v>1.1499999999999999</v>
      </c>
      <c r="AY88" s="56">
        <f t="shared" si="39"/>
        <v>4.2083014883333281</v>
      </c>
      <c r="AZ88" s="3">
        <f t="shared" si="40"/>
        <v>0.47525112103887968</v>
      </c>
      <c r="BA88" s="3">
        <f t="shared" si="41"/>
        <v>181.33789236360789</v>
      </c>
      <c r="BB88" s="3">
        <f t="shared" si="47"/>
        <v>362.67578472721578</v>
      </c>
    </row>
    <row r="89" spans="3:54">
      <c r="I89" s="18"/>
      <c r="J89" s="16"/>
      <c r="K89" s="9">
        <f>IF($I$50&gt;=M89,$O$53,0)</f>
        <v>2350584.1111925067</v>
      </c>
      <c r="M89" s="8">
        <f t="shared" si="48"/>
        <v>13</v>
      </c>
      <c r="N89" s="2">
        <v>24.037897000000005</v>
      </c>
      <c r="O89" s="2">
        <v>0</v>
      </c>
      <c r="Q89" s="9">
        <f t="shared" si="27"/>
        <v>13</v>
      </c>
      <c r="R89" s="3">
        <f t="shared" si="29"/>
        <v>4.0684002690673742</v>
      </c>
      <c r="S89" s="3">
        <f t="shared" si="42"/>
        <v>8.1947601650482149E-2</v>
      </c>
      <c r="T89" s="3">
        <f>MAX(0,MIN(T$71,$R89-SUM($S89:S89)))</f>
        <v>0</v>
      </c>
      <c r="U89" s="56">
        <f t="shared" si="30"/>
        <v>8.1947601650482153E-3</v>
      </c>
      <c r="V89" s="3">
        <f>MAX(0,MIN(V$71,$R89-SUM($S89:U89)))</f>
        <v>0</v>
      </c>
      <c r="W89" s="3">
        <f>MAX(0,MIN(W$71,$R89-SUM($S89:V89)))</f>
        <v>0</v>
      </c>
      <c r="X89" s="3">
        <f>MAX(0,MIN(X$71,$R89-SUM($S89:W89)))</f>
        <v>3.9782579072518436</v>
      </c>
      <c r="Y89" s="3">
        <f>MAX(0,MIN(Y$71,$R89-SUM($S89:X89)))</f>
        <v>0</v>
      </c>
      <c r="Z89" s="3">
        <f>MAX(0,MIN(Z$71,$R89-SUM($S89:Y89)))</f>
        <v>0</v>
      </c>
      <c r="AA89" s="3">
        <f t="shared" si="43"/>
        <v>9.014236181553037E-2</v>
      </c>
      <c r="AC89" s="9">
        <f t="shared" si="31"/>
        <v>13</v>
      </c>
      <c r="AD89" s="3">
        <f t="shared" si="32"/>
        <v>4.0684002690673742</v>
      </c>
      <c r="AE89" s="3">
        <f>MIN(R89,Solvarmeproduktion!M17*$I$16/1000/24)</f>
        <v>8.1947601650482149E-2</v>
      </c>
      <c r="AF89" s="3">
        <f>IF($I$35="Ja",MAX(0,MIN(IF($I$36="væske",AS89,AT89),$AD89-SUM($AE89:AE89)))*$I$44*IF(AU89&lt;$I$23,1,0),0)</f>
        <v>2</v>
      </c>
      <c r="AG89" s="56">
        <f t="shared" si="44"/>
        <v>0</v>
      </c>
      <c r="AH89" s="3">
        <f>MAX(0,MIN(AH$71,$AD89-SUM($AE89:AG89)))</f>
        <v>0</v>
      </c>
      <c r="AI89" s="3">
        <f>IF($I$35="Ja",MAX(0,MIN(IF($I$36="væske",AS89,AT89)-AF89,$AD89-SUM($AE89:AH89)))*$I$44*IF(AU89&lt;$I$29,1,0),0)</f>
        <v>0</v>
      </c>
      <c r="AJ89" s="3">
        <f>MAX(0,MIN(AJ$71,$AD89-SUM($AE89:AI89)))</f>
        <v>1.9864526674168919</v>
      </c>
      <c r="AK89" s="3">
        <f>IF($I$35="Ja",MAX(0,MIN(IF($I$36="væske",AS89,AT89)-AF89-AI89,$AD89-SUM($AE89:AJ89)))*$I$44*IF(AU89&lt;$I$33,1,0),0)</f>
        <v>0</v>
      </c>
      <c r="AL89" s="3">
        <f>MAX(0,MIN(AL$71,$AD89-SUM($AE89:AK89)))</f>
        <v>0</v>
      </c>
      <c r="AM89" s="3">
        <f t="shared" si="45"/>
        <v>8.1947601650482149E-2</v>
      </c>
      <c r="AO89" s="55">
        <v>-4</v>
      </c>
      <c r="AP89" s="58">
        <f t="shared" si="33"/>
        <v>3.6593925985507205</v>
      </c>
      <c r="AQ89" s="56">
        <f>IF($I$37="indtastes",$I$38,VLOOKUP(ROUND(AO89,0),'COP og ydelse'!$F$5:$J$31,3))</f>
        <v>3.0135690240000002</v>
      </c>
      <c r="AR89" s="56">
        <f t="shared" si="34"/>
        <v>3.6593925985507205</v>
      </c>
      <c r="AS89" s="56">
        <f t="shared" si="35"/>
        <v>2</v>
      </c>
      <c r="AT89" s="56">
        <f>IF($I$35="Ja",VLOOKUP(ROUND(AO89,0),'COP og ydelse'!$F$5:$J$31,5)/'COP og ydelse'!$J$14*$I$43,0)</f>
        <v>1.7819550890829241</v>
      </c>
      <c r="AU89" s="3">
        <f t="shared" si="36"/>
        <v>206.28857621814905</v>
      </c>
      <c r="AV89" s="3">
        <f t="shared" si="37"/>
        <v>2</v>
      </c>
      <c r="AW89" s="3">
        <f t="shared" si="38"/>
        <v>1.9864526674168919</v>
      </c>
      <c r="AX89" s="3">
        <f t="shared" si="46"/>
        <v>1.1489839500562669</v>
      </c>
      <c r="AY89" s="56">
        <f t="shared" si="39"/>
        <v>4.2045833626894735</v>
      </c>
      <c r="AZ89" s="3">
        <f t="shared" si="40"/>
        <v>0.47567138702672657</v>
      </c>
      <c r="BA89" s="3">
        <f t="shared" si="41"/>
        <v>181.48498545935431</v>
      </c>
      <c r="BB89" s="3">
        <f t="shared" si="47"/>
        <v>362.96997091870861</v>
      </c>
    </row>
    <row r="90" spans="3:54">
      <c r="I90" s="18"/>
      <c r="J90" s="16"/>
      <c r="K90" s="9">
        <f>IF($I$50&gt;=M90,$O$53,0)</f>
        <v>2350584.1111925067</v>
      </c>
      <c r="M90" s="8">
        <f t="shared" si="48"/>
        <v>14</v>
      </c>
      <c r="N90" s="2">
        <v>23.988018999999994</v>
      </c>
      <c r="O90" s="2">
        <v>0</v>
      </c>
      <c r="Q90" s="9">
        <f t="shared" si="27"/>
        <v>14</v>
      </c>
      <c r="R90" s="3">
        <f t="shared" si="29"/>
        <v>4.0603228602358792</v>
      </c>
      <c r="S90" s="3">
        <f t="shared" si="42"/>
        <v>7.4425473009410714E-2</v>
      </c>
      <c r="T90" s="3">
        <f>MAX(0,MIN(T$71,$R90-SUM($S90:S90)))</f>
        <v>0</v>
      </c>
      <c r="U90" s="56">
        <f t="shared" si="30"/>
        <v>7.4425473009410714E-3</v>
      </c>
      <c r="V90" s="3">
        <f>MAX(0,MIN(V$71,$R90-SUM($S90:U90)))</f>
        <v>0</v>
      </c>
      <c r="W90" s="3">
        <f>MAX(0,MIN(W$71,$R90-SUM($S90:V90)))</f>
        <v>0</v>
      </c>
      <c r="X90" s="3">
        <f>MAX(0,MIN(X$71,$R90-SUM($S90:W90)))</f>
        <v>3.9784548399255275</v>
      </c>
      <c r="Y90" s="3">
        <f>MAX(0,MIN(Y$71,$R90-SUM($S90:X90)))</f>
        <v>0</v>
      </c>
      <c r="Z90" s="3">
        <f>MAX(0,MIN(Z$71,$R90-SUM($S90:Y90)))</f>
        <v>0</v>
      </c>
      <c r="AA90" s="3">
        <f t="shared" si="43"/>
        <v>8.1868020310351786E-2</v>
      </c>
      <c r="AC90" s="9">
        <f t="shared" si="31"/>
        <v>14</v>
      </c>
      <c r="AD90" s="3">
        <f t="shared" si="32"/>
        <v>4.0603228602358792</v>
      </c>
      <c r="AE90" s="3">
        <f>MIN(R90,Solvarmeproduktion!M18*$I$16/1000/24)</f>
        <v>7.4425473009410714E-2</v>
      </c>
      <c r="AF90" s="3">
        <f>IF($I$35="Ja",MAX(0,MIN(IF($I$36="væske",AS90,AT90),$AD90-SUM($AE90:AE90)))*$I$44*IF(AU90&lt;$I$23,1,0),0)</f>
        <v>2</v>
      </c>
      <c r="AG90" s="56">
        <f t="shared" si="44"/>
        <v>0</v>
      </c>
      <c r="AH90" s="3">
        <f>MAX(0,MIN(AH$71,$AD90-SUM($AE90:AG90)))</f>
        <v>0</v>
      </c>
      <c r="AI90" s="3">
        <f>IF($I$35="Ja",MAX(0,MIN(IF($I$36="væske",AS90,AT90)-AF90,$AD90-SUM($AE90:AH90)))*$I$44*IF(AU90&lt;$I$29,1,0),0)</f>
        <v>0</v>
      </c>
      <c r="AJ90" s="3">
        <f>MAX(0,MIN(AJ$71,$AD90-SUM($AE90:AI90)))</f>
        <v>1.9858973872264682</v>
      </c>
      <c r="AK90" s="3">
        <f>IF($I$35="Ja",MAX(0,MIN(IF($I$36="væske",AS90,AT90)-AF90-AI90,$AD90-SUM($AE90:AJ90)))*$I$44*IF(AU90&lt;$I$33,1,0),0)</f>
        <v>0</v>
      </c>
      <c r="AL90" s="3">
        <f>MAX(0,MIN(AL$71,$AD90-SUM($AE90:AK90)))</f>
        <v>0</v>
      </c>
      <c r="AM90" s="3">
        <f t="shared" si="45"/>
        <v>7.4425473009410714E-2</v>
      </c>
      <c r="AO90" s="55">
        <v>-4</v>
      </c>
      <c r="AP90" s="58">
        <f t="shared" si="33"/>
        <v>3.6593925985507205</v>
      </c>
      <c r="AQ90" s="56">
        <f>IF($I$37="indtastes",$I$38,VLOOKUP(ROUND(AO90,0),'COP og ydelse'!$F$5:$J$31,3))</f>
        <v>3.0135690240000002</v>
      </c>
      <c r="AR90" s="56">
        <f t="shared" si="34"/>
        <v>3.6593925985507205</v>
      </c>
      <c r="AS90" s="56">
        <f t="shared" si="35"/>
        <v>2</v>
      </c>
      <c r="AT90" s="56">
        <f>IF($I$35="Ja",VLOOKUP(ROUND(AO90,0),'COP og ydelse'!$F$5:$J$31,5)/'COP og ydelse'!$J$14*$I$43,0)</f>
        <v>1.7819550890829241</v>
      </c>
      <c r="AU90" s="3">
        <f t="shared" si="36"/>
        <v>206.28857621814905</v>
      </c>
      <c r="AV90" s="3">
        <f t="shared" si="37"/>
        <v>2</v>
      </c>
      <c r="AW90" s="3">
        <f t="shared" si="38"/>
        <v>1.9858973872264682</v>
      </c>
      <c r="AX90" s="3">
        <f t="shared" si="46"/>
        <v>1.1489423040419851</v>
      </c>
      <c r="AY90" s="56">
        <f t="shared" si="39"/>
        <v>4.2044309635730519</v>
      </c>
      <c r="AZ90" s="3">
        <f t="shared" si="40"/>
        <v>0.47568862881276563</v>
      </c>
      <c r="BA90" s="3">
        <f t="shared" si="41"/>
        <v>181.49102008446798</v>
      </c>
      <c r="BB90" s="3">
        <f t="shared" si="47"/>
        <v>362.98204016893595</v>
      </c>
    </row>
    <row r="91" spans="3:54">
      <c r="I91" s="18"/>
      <c r="J91" s="16"/>
      <c r="K91" s="9">
        <f>IF($I$50&gt;=M91,$O$53,0)</f>
        <v>2350584.1111925067</v>
      </c>
      <c r="M91" s="8">
        <f t="shared" si="48"/>
        <v>15</v>
      </c>
      <c r="N91" s="2">
        <v>23.961160999999972</v>
      </c>
      <c r="O91" s="2">
        <v>0</v>
      </c>
      <c r="Q91" s="9">
        <f t="shared" si="27"/>
        <v>15</v>
      </c>
      <c r="R91" s="3">
        <f t="shared" si="29"/>
        <v>4.0559733865922594</v>
      </c>
      <c r="S91" s="3">
        <f t="shared" si="42"/>
        <v>7.7956724669285729E-2</v>
      </c>
      <c r="T91" s="3">
        <f>MAX(0,MIN(T$71,$R91-SUM($S91:S91)))</f>
        <v>0</v>
      </c>
      <c r="U91" s="56">
        <f t="shared" si="30"/>
        <v>7.7956724669285731E-3</v>
      </c>
      <c r="V91" s="3">
        <f>MAX(0,MIN(V$71,$R91-SUM($S91:U91)))</f>
        <v>0</v>
      </c>
      <c r="W91" s="3">
        <f>MAX(0,MIN(W$71,$R91-SUM($S91:V91)))</f>
        <v>0</v>
      </c>
      <c r="X91" s="3">
        <f>MAX(0,MIN(X$71,$R91-SUM($S91:W91)))</f>
        <v>3.970220989456045</v>
      </c>
      <c r="Y91" s="3">
        <f>MAX(0,MIN(Y$71,$R91-SUM($S91:X91)))</f>
        <v>0</v>
      </c>
      <c r="Z91" s="3">
        <f>MAX(0,MIN(Z$71,$R91-SUM($S91:Y91)))</f>
        <v>0</v>
      </c>
      <c r="AA91" s="3">
        <f t="shared" si="43"/>
        <v>8.5752397136214298E-2</v>
      </c>
      <c r="AC91" s="9">
        <f t="shared" si="31"/>
        <v>15</v>
      </c>
      <c r="AD91" s="3">
        <f t="shared" si="32"/>
        <v>4.0559733865922594</v>
      </c>
      <c r="AE91" s="3">
        <f>MIN(R91,Solvarmeproduktion!M19*$I$16/1000/24)</f>
        <v>7.7956724669285729E-2</v>
      </c>
      <c r="AF91" s="3">
        <f>IF($I$35="Ja",MAX(0,MIN(IF($I$36="væske",AS91,AT91),$AD91-SUM($AE91:AE91)))*$I$44*IF(AU91&lt;$I$23,1,0),0)</f>
        <v>2</v>
      </c>
      <c r="AG91" s="56">
        <f t="shared" si="44"/>
        <v>0</v>
      </c>
      <c r="AH91" s="3">
        <f>MAX(0,MIN(AH$71,$AD91-SUM($AE91:AG91)))</f>
        <v>0</v>
      </c>
      <c r="AI91" s="3">
        <f>IF($I$35="Ja",MAX(0,MIN(IF($I$36="væske",AS91,AT91)-AF91,$AD91-SUM($AE91:AH91)))*$I$44*IF(AU91&lt;$I$29,1,0),0)</f>
        <v>0</v>
      </c>
      <c r="AJ91" s="3">
        <f>MAX(0,MIN(AJ$71,$AD91-SUM($AE91:AI91)))</f>
        <v>1.9780166619229735</v>
      </c>
      <c r="AK91" s="3">
        <f>IF($I$35="Ja",MAX(0,MIN(IF($I$36="væske",AS91,AT91)-AF91-AI91,$AD91-SUM($AE91:AJ91)))*$I$44*IF(AU91&lt;$I$33,1,0),0)</f>
        <v>0</v>
      </c>
      <c r="AL91" s="3">
        <f>MAX(0,MIN(AL$71,$AD91-SUM($AE91:AK91)))</f>
        <v>0</v>
      </c>
      <c r="AM91" s="3">
        <f t="shared" si="45"/>
        <v>7.7956724669285729E-2</v>
      </c>
      <c r="AO91" s="55">
        <v>-4</v>
      </c>
      <c r="AP91" s="58">
        <f t="shared" si="33"/>
        <v>3.6593925985507205</v>
      </c>
      <c r="AQ91" s="56">
        <f>IF($I$37="indtastes",$I$38,VLOOKUP(ROUND(AO91,0),'COP og ydelse'!$F$5:$J$31,3))</f>
        <v>3.0135690240000002</v>
      </c>
      <c r="AR91" s="56">
        <f t="shared" si="34"/>
        <v>3.6593925985507205</v>
      </c>
      <c r="AS91" s="56">
        <f t="shared" si="35"/>
        <v>2</v>
      </c>
      <c r="AT91" s="56">
        <f>IF($I$35="Ja",VLOOKUP(ROUND(AO91,0),'COP og ydelse'!$F$5:$J$31,5)/'COP og ydelse'!$J$14*$I$43,0)</f>
        <v>1.7819550890829241</v>
      </c>
      <c r="AU91" s="3">
        <f t="shared" si="36"/>
        <v>206.28857621814905</v>
      </c>
      <c r="AV91" s="3">
        <f t="shared" si="37"/>
        <v>2</v>
      </c>
      <c r="AW91" s="3">
        <f t="shared" si="38"/>
        <v>1.9780166619229735</v>
      </c>
      <c r="AX91" s="3">
        <f t="shared" si="46"/>
        <v>1.148351249644223</v>
      </c>
      <c r="AY91" s="56">
        <f t="shared" si="39"/>
        <v>4.2022680634845404</v>
      </c>
      <c r="AZ91" s="3">
        <f t="shared" si="40"/>
        <v>0.47593346492550753</v>
      </c>
      <c r="BA91" s="3">
        <f t="shared" si="41"/>
        <v>181.57671272392764</v>
      </c>
      <c r="BB91" s="3">
        <f t="shared" si="47"/>
        <v>363.15342544785528</v>
      </c>
    </row>
    <row r="92" spans="3:54">
      <c r="I92" s="18"/>
      <c r="J92" s="16"/>
      <c r="K92" s="9">
        <f>IF($I$50&gt;=M92,$O$53,0)</f>
        <v>2350584.1111925067</v>
      </c>
      <c r="M92" s="8">
        <f t="shared" si="48"/>
        <v>16</v>
      </c>
      <c r="N92" s="2">
        <v>23.788506999999985</v>
      </c>
      <c r="O92" s="2">
        <v>0</v>
      </c>
      <c r="Q92" s="9">
        <f t="shared" si="27"/>
        <v>16</v>
      </c>
      <c r="R92" s="3">
        <f t="shared" si="29"/>
        <v>4.0280132249099028</v>
      </c>
      <c r="S92" s="3">
        <f t="shared" si="42"/>
        <v>6.5328751488928583E-2</v>
      </c>
      <c r="T92" s="3">
        <f>MAX(0,MIN(T$71,$R92-SUM($S92:S92)))</f>
        <v>0</v>
      </c>
      <c r="U92" s="56">
        <f t="shared" si="30"/>
        <v>6.5328751488928586E-3</v>
      </c>
      <c r="V92" s="3">
        <f>MAX(0,MIN(V$71,$R92-SUM($S92:U92)))</f>
        <v>0</v>
      </c>
      <c r="W92" s="3">
        <f>MAX(0,MIN(W$71,$R92-SUM($S92:V92)))</f>
        <v>0</v>
      </c>
      <c r="X92" s="3">
        <f>MAX(0,MIN(X$71,$R92-SUM($S92:W92)))</f>
        <v>3.9561515982720814</v>
      </c>
      <c r="Y92" s="3">
        <f>MAX(0,MIN(Y$71,$R92-SUM($S92:X92)))</f>
        <v>0</v>
      </c>
      <c r="Z92" s="3">
        <f>MAX(0,MIN(Z$71,$R92-SUM($S92:Y92)))</f>
        <v>0</v>
      </c>
      <c r="AA92" s="3">
        <f t="shared" si="43"/>
        <v>7.1861626637821446E-2</v>
      </c>
      <c r="AC92" s="9">
        <f t="shared" si="31"/>
        <v>16</v>
      </c>
      <c r="AD92" s="3">
        <f t="shared" si="32"/>
        <v>4.0280132249099028</v>
      </c>
      <c r="AE92" s="3">
        <f>MIN(R92,Solvarmeproduktion!M20*$I$16/1000/24)</f>
        <v>6.5328751488928583E-2</v>
      </c>
      <c r="AF92" s="3">
        <f>IF($I$35="Ja",MAX(0,MIN(IF($I$36="væske",AS92,AT92),$AD92-SUM($AE92:AE92)))*$I$44*IF(AU92&lt;$I$23,1,0),0)</f>
        <v>2</v>
      </c>
      <c r="AG92" s="56">
        <f t="shared" si="44"/>
        <v>0</v>
      </c>
      <c r="AH92" s="3">
        <f>MAX(0,MIN(AH$71,$AD92-SUM($AE92:AG92)))</f>
        <v>0</v>
      </c>
      <c r="AI92" s="3">
        <f>IF($I$35="Ja",MAX(0,MIN(IF($I$36="væske",AS92,AT92)-AF92,$AD92-SUM($AE92:AH92)))*$I$44*IF(AU92&lt;$I$29,1,0),0)</f>
        <v>0</v>
      </c>
      <c r="AJ92" s="3">
        <f>MAX(0,MIN(AJ$71,$AD92-SUM($AE92:AI92)))</f>
        <v>1.9626844734209743</v>
      </c>
      <c r="AK92" s="3">
        <f>IF($I$35="Ja",MAX(0,MIN(IF($I$36="væske",AS92,AT92)-AF92-AI92,$AD92-SUM($AE92:AJ92)))*$I$44*IF(AU92&lt;$I$33,1,0),0)</f>
        <v>0</v>
      </c>
      <c r="AL92" s="3">
        <f>MAX(0,MIN(AL$71,$AD92-SUM($AE92:AK92)))</f>
        <v>0</v>
      </c>
      <c r="AM92" s="3">
        <f t="shared" si="45"/>
        <v>6.5328751488928583E-2</v>
      </c>
      <c r="AO92" s="55">
        <v>-3.9</v>
      </c>
      <c r="AP92" s="58">
        <f t="shared" si="33"/>
        <v>3.6593925985507205</v>
      </c>
      <c r="AQ92" s="56">
        <f>IF($I$37="indtastes",$I$38,VLOOKUP(ROUND(AO92,0),'COP og ydelse'!$F$5:$J$31,3))</f>
        <v>3.0135690240000002</v>
      </c>
      <c r="AR92" s="56">
        <f t="shared" si="34"/>
        <v>3.6593925985507205</v>
      </c>
      <c r="AS92" s="56">
        <f t="shared" si="35"/>
        <v>2</v>
      </c>
      <c r="AT92" s="56">
        <f>IF($I$35="Ja",VLOOKUP(ROUND(AO92,0),'COP og ydelse'!$F$5:$J$31,5)/'COP og ydelse'!$J$14*$I$43,0)</f>
        <v>1.7819550890829241</v>
      </c>
      <c r="AU92" s="3">
        <f t="shared" si="36"/>
        <v>206.28857621814905</v>
      </c>
      <c r="AV92" s="3">
        <f t="shared" si="37"/>
        <v>2</v>
      </c>
      <c r="AW92" s="3">
        <f t="shared" si="38"/>
        <v>1.9626844734209743</v>
      </c>
      <c r="AX92" s="3">
        <f t="shared" si="46"/>
        <v>1.1472013355065731</v>
      </c>
      <c r="AY92" s="56">
        <f t="shared" si="39"/>
        <v>4.1980600762002558</v>
      </c>
      <c r="AZ92" s="3">
        <f t="shared" si="40"/>
        <v>0.47641052383658078</v>
      </c>
      <c r="BA92" s="3">
        <f t="shared" si="41"/>
        <v>181.74368334280328</v>
      </c>
      <c r="BB92" s="3">
        <f t="shared" si="47"/>
        <v>363.48736668560656</v>
      </c>
    </row>
    <row r="93" spans="3:54">
      <c r="I93" s="18"/>
      <c r="J93" s="16"/>
      <c r="K93" s="9">
        <f>IF($I$50&gt;=M93,$O$53,0)</f>
        <v>2350584.1111925067</v>
      </c>
      <c r="M93" s="8">
        <f t="shared" si="48"/>
        <v>17</v>
      </c>
      <c r="N93" s="2">
        <v>23.75781299999997</v>
      </c>
      <c r="O93" s="2">
        <v>0</v>
      </c>
      <c r="Q93" s="9">
        <f t="shared" si="27"/>
        <v>17</v>
      </c>
      <c r="R93" s="3">
        <f t="shared" si="29"/>
        <v>4.0230425366971847</v>
      </c>
      <c r="S93" s="3">
        <f t="shared" si="42"/>
        <v>6.1480317256071428E-2</v>
      </c>
      <c r="T93" s="3">
        <f>MAX(0,MIN(T$71,$R93-SUM($S93:S93)))</f>
        <v>0</v>
      </c>
      <c r="U93" s="56">
        <f t="shared" si="30"/>
        <v>6.1480317256071429E-3</v>
      </c>
      <c r="V93" s="3">
        <f>MAX(0,MIN(V$71,$R93-SUM($S93:U93)))</f>
        <v>0</v>
      </c>
      <c r="W93" s="3">
        <f>MAX(0,MIN(W$71,$R93-SUM($S93:V93)))</f>
        <v>0</v>
      </c>
      <c r="X93" s="3">
        <f>MAX(0,MIN(X$71,$R93-SUM($S93:W93)))</f>
        <v>3.955414187715506</v>
      </c>
      <c r="Y93" s="3">
        <f>MAX(0,MIN(Y$71,$R93-SUM($S93:X93)))</f>
        <v>0</v>
      </c>
      <c r="Z93" s="3">
        <f>MAX(0,MIN(Z$71,$R93-SUM($S93:Y93)))</f>
        <v>0</v>
      </c>
      <c r="AA93" s="3">
        <f t="shared" si="43"/>
        <v>6.7628348981678577E-2</v>
      </c>
      <c r="AC93" s="9">
        <f t="shared" si="31"/>
        <v>17</v>
      </c>
      <c r="AD93" s="3">
        <f t="shared" si="32"/>
        <v>4.0230425366971847</v>
      </c>
      <c r="AE93" s="3">
        <f>MIN(R93,Solvarmeproduktion!M21*$I$16/1000/24)</f>
        <v>6.1480317256071428E-2</v>
      </c>
      <c r="AF93" s="3">
        <f>IF($I$35="Ja",MAX(0,MIN(IF($I$36="væske",AS93,AT93),$AD93-SUM($AE93:AE93)))*$I$44*IF(AU93&lt;$I$23,1,0),0)</f>
        <v>2</v>
      </c>
      <c r="AG93" s="56">
        <f t="shared" si="44"/>
        <v>0</v>
      </c>
      <c r="AH93" s="3">
        <f>MAX(0,MIN(AH$71,$AD93-SUM($AE93:AG93)))</f>
        <v>0</v>
      </c>
      <c r="AI93" s="3">
        <f>IF($I$35="Ja",MAX(0,MIN(IF($I$36="væske",AS93,AT93)-AF93,$AD93-SUM($AE93:AH93)))*$I$44*IF(AU93&lt;$I$29,1,0),0)</f>
        <v>0</v>
      </c>
      <c r="AJ93" s="3">
        <f>MAX(0,MIN(AJ$71,$AD93-SUM($AE93:AI93)))</f>
        <v>1.9615622194411131</v>
      </c>
      <c r="AK93" s="3">
        <f>IF($I$35="Ja",MAX(0,MIN(IF($I$36="væske",AS93,AT93)-AF93-AI93,$AD93-SUM($AE93:AJ93)))*$I$44*IF(AU93&lt;$I$33,1,0),0)</f>
        <v>0</v>
      </c>
      <c r="AL93" s="3">
        <f>MAX(0,MIN(AL$71,$AD93-SUM($AE93:AK93)))</f>
        <v>0</v>
      </c>
      <c r="AM93" s="3">
        <f t="shared" si="45"/>
        <v>6.1480317256071428E-2</v>
      </c>
      <c r="AO93" s="55">
        <v>-3.7</v>
      </c>
      <c r="AP93" s="58">
        <f t="shared" si="33"/>
        <v>3.6593925985507205</v>
      </c>
      <c r="AQ93" s="56">
        <f>IF($I$37="indtastes",$I$38,VLOOKUP(ROUND(AO93,0),'COP og ydelse'!$F$5:$J$31,3))</f>
        <v>3.0135690240000002</v>
      </c>
      <c r="AR93" s="56">
        <f t="shared" si="34"/>
        <v>3.6593925985507205</v>
      </c>
      <c r="AS93" s="56">
        <f t="shared" si="35"/>
        <v>2</v>
      </c>
      <c r="AT93" s="56">
        <f>IF($I$35="Ja",VLOOKUP(ROUND(AO93,0),'COP og ydelse'!$F$5:$J$31,5)/'COP og ydelse'!$J$14*$I$43,0)</f>
        <v>1.7819550890829241</v>
      </c>
      <c r="AU93" s="3">
        <f t="shared" si="36"/>
        <v>206.28857621814905</v>
      </c>
      <c r="AV93" s="3">
        <f t="shared" si="37"/>
        <v>2</v>
      </c>
      <c r="AW93" s="3">
        <f t="shared" si="38"/>
        <v>1.9615622194411131</v>
      </c>
      <c r="AX93" s="3">
        <f t="shared" si="46"/>
        <v>1.1471171664580835</v>
      </c>
      <c r="AY93" s="56">
        <f t="shared" si="39"/>
        <v>4.1977520686071852</v>
      </c>
      <c r="AZ93" s="3">
        <f t="shared" si="40"/>
        <v>0.47644548017901406</v>
      </c>
      <c r="BA93" s="3">
        <f t="shared" si="41"/>
        <v>181.75591806265493</v>
      </c>
      <c r="BB93" s="3">
        <f t="shared" si="47"/>
        <v>363.51183612530986</v>
      </c>
    </row>
    <row r="94" spans="3:54">
      <c r="I94" s="18"/>
      <c r="J94" s="16"/>
      <c r="K94" s="9">
        <f>IF($I$50&gt;=M94,$O$53,0)</f>
        <v>2350584.1111925067</v>
      </c>
      <c r="M94" s="8">
        <f t="shared" si="48"/>
        <v>18</v>
      </c>
      <c r="N94" s="2">
        <v>23.684914000000017</v>
      </c>
      <c r="O94" s="2">
        <v>0</v>
      </c>
      <c r="Q94" s="9">
        <f t="shared" si="27"/>
        <v>18</v>
      </c>
      <c r="R94" s="3">
        <f t="shared" si="29"/>
        <v>4.0112370307345024</v>
      </c>
      <c r="S94" s="3">
        <f t="shared" si="42"/>
        <v>6.1480317256071428E-2</v>
      </c>
      <c r="T94" s="3">
        <f>MAX(0,MIN(T$71,$R94-SUM($S94:S94)))</f>
        <v>0</v>
      </c>
      <c r="U94" s="56">
        <f t="shared" si="30"/>
        <v>6.1480317256071429E-3</v>
      </c>
      <c r="V94" s="3">
        <f>MAX(0,MIN(V$71,$R94-SUM($S94:U94)))</f>
        <v>0</v>
      </c>
      <c r="W94" s="3">
        <f>MAX(0,MIN(W$71,$R94-SUM($S94:V94)))</f>
        <v>0</v>
      </c>
      <c r="X94" s="3">
        <f>MAX(0,MIN(X$71,$R94-SUM($S94:W94)))</f>
        <v>3.9436086817528238</v>
      </c>
      <c r="Y94" s="3">
        <f>MAX(0,MIN(Y$71,$R94-SUM($S94:X94)))</f>
        <v>0</v>
      </c>
      <c r="Z94" s="3">
        <f>MAX(0,MIN(Z$71,$R94-SUM($S94:Y94)))</f>
        <v>0</v>
      </c>
      <c r="AA94" s="3">
        <f t="shared" si="43"/>
        <v>6.7628348981678577E-2</v>
      </c>
      <c r="AC94" s="9">
        <f t="shared" si="31"/>
        <v>18</v>
      </c>
      <c r="AD94" s="3">
        <f t="shared" si="32"/>
        <v>4.0112370307345024</v>
      </c>
      <c r="AE94" s="3">
        <f>MIN(R94,Solvarmeproduktion!M22*$I$16/1000/24)</f>
        <v>6.1480317256071428E-2</v>
      </c>
      <c r="AF94" s="3">
        <f>IF($I$35="Ja",MAX(0,MIN(IF($I$36="væske",AS94,AT94),$AD94-SUM($AE94:AE94)))*$I$44*IF(AU94&lt;$I$23,1,0),0)</f>
        <v>2</v>
      </c>
      <c r="AG94" s="56">
        <f t="shared" si="44"/>
        <v>0</v>
      </c>
      <c r="AH94" s="3">
        <f>MAX(0,MIN(AH$71,$AD94-SUM($AE94:AG94)))</f>
        <v>0</v>
      </c>
      <c r="AI94" s="3">
        <f>IF($I$35="Ja",MAX(0,MIN(IF($I$36="væske",AS94,AT94)-AF94,$AD94-SUM($AE94:AH94)))*$I$44*IF(AU94&lt;$I$29,1,0),0)</f>
        <v>0</v>
      </c>
      <c r="AJ94" s="3">
        <f>MAX(0,MIN(AJ$71,$AD94-SUM($AE94:AI94)))</f>
        <v>1.9497567134784308</v>
      </c>
      <c r="AK94" s="3">
        <f>IF($I$35="Ja",MAX(0,MIN(IF($I$36="væske",AS94,AT94)-AF94-AI94,$AD94-SUM($AE94:AJ94)))*$I$44*IF(AU94&lt;$I$33,1,0),0)</f>
        <v>0</v>
      </c>
      <c r="AL94" s="3">
        <f>MAX(0,MIN(AL$71,$AD94-SUM($AE94:AK94)))</f>
        <v>0</v>
      </c>
      <c r="AM94" s="3">
        <f t="shared" si="45"/>
        <v>6.1480317256071428E-2</v>
      </c>
      <c r="AO94" s="55">
        <v>-3.5</v>
      </c>
      <c r="AP94" s="58">
        <f t="shared" si="33"/>
        <v>3.6593925985507205</v>
      </c>
      <c r="AQ94" s="56">
        <f>IF($I$37="indtastes",$I$38,VLOOKUP(ROUND(AO94,0),'COP og ydelse'!$F$5:$J$31,3))</f>
        <v>3.0135690240000002</v>
      </c>
      <c r="AR94" s="56">
        <f t="shared" si="34"/>
        <v>3.6593925985507205</v>
      </c>
      <c r="AS94" s="56">
        <f t="shared" si="35"/>
        <v>2</v>
      </c>
      <c r="AT94" s="56">
        <f>IF($I$35="Ja",VLOOKUP(ROUND(AO94,0),'COP og ydelse'!$F$5:$J$31,5)/'COP og ydelse'!$J$14*$I$43,0)</f>
        <v>1.7819550890829241</v>
      </c>
      <c r="AU94" s="3">
        <f t="shared" si="36"/>
        <v>206.28857621814905</v>
      </c>
      <c r="AV94" s="3">
        <f t="shared" si="37"/>
        <v>2</v>
      </c>
      <c r="AW94" s="3">
        <f t="shared" si="38"/>
        <v>1.9497567134784308</v>
      </c>
      <c r="AX94" s="3">
        <f t="shared" si="46"/>
        <v>1.1462317535108824</v>
      </c>
      <c r="AY94" s="56">
        <f t="shared" si="39"/>
        <v>4.1945119950215366</v>
      </c>
      <c r="AZ94" s="3">
        <f t="shared" si="40"/>
        <v>0.47681351307942343</v>
      </c>
      <c r="BA94" s="3">
        <f t="shared" si="41"/>
        <v>181.8847295777982</v>
      </c>
      <c r="BB94" s="3">
        <f t="shared" si="47"/>
        <v>363.76945915559639</v>
      </c>
    </row>
    <row r="95" spans="3:54">
      <c r="I95" s="18"/>
      <c r="J95" s="16"/>
      <c r="K95" s="9">
        <f>IF($I$50&gt;=M95,$O$53,0)</f>
        <v>2350584.1111925067</v>
      </c>
      <c r="M95" s="8">
        <f t="shared" si="48"/>
        <v>19</v>
      </c>
      <c r="N95" s="2">
        <v>23.450871000000003</v>
      </c>
      <c r="O95" s="2">
        <v>0</v>
      </c>
      <c r="Q95" s="9">
        <f t="shared" si="27"/>
        <v>19</v>
      </c>
      <c r="R95" s="3">
        <f t="shared" si="29"/>
        <v>3.973335330683391</v>
      </c>
      <c r="S95" s="3">
        <f t="shared" si="42"/>
        <v>4.5486962814999997E-2</v>
      </c>
      <c r="T95" s="3">
        <f>MAX(0,MIN(T$71,$R95-SUM($S95:S95)))</f>
        <v>0</v>
      </c>
      <c r="U95" s="56">
        <f t="shared" si="30"/>
        <v>4.5486962815E-3</v>
      </c>
      <c r="V95" s="3">
        <f>MAX(0,MIN(V$71,$R95-SUM($S95:U95)))</f>
        <v>0</v>
      </c>
      <c r="W95" s="3">
        <f>MAX(0,MIN(W$71,$R95-SUM($S95:V95)))</f>
        <v>0</v>
      </c>
      <c r="X95" s="3">
        <f>MAX(0,MIN(X$71,$R95-SUM($S95:W95)))</f>
        <v>3.9232996715868911</v>
      </c>
      <c r="Y95" s="3">
        <f>MAX(0,MIN(Y$71,$R95-SUM($S95:X95)))</f>
        <v>0</v>
      </c>
      <c r="Z95" s="3">
        <f>MAX(0,MIN(Z$71,$R95-SUM($S95:Y95)))</f>
        <v>0</v>
      </c>
      <c r="AA95" s="3">
        <f t="shared" si="43"/>
        <v>5.0035659096499999E-2</v>
      </c>
      <c r="AC95" s="9">
        <f t="shared" si="31"/>
        <v>19</v>
      </c>
      <c r="AD95" s="3">
        <f t="shared" si="32"/>
        <v>3.973335330683391</v>
      </c>
      <c r="AE95" s="3">
        <f>MIN(R95,Solvarmeproduktion!M23*$I$16/1000/24)</f>
        <v>4.5486962814999997E-2</v>
      </c>
      <c r="AF95" s="3">
        <f>IF($I$35="Ja",MAX(0,MIN(IF($I$36="væske",AS95,AT95),$AD95-SUM($AE95:AE95)))*$I$44*IF(AU95&lt;$I$23,1,0),0)</f>
        <v>2</v>
      </c>
      <c r="AG95" s="56">
        <f t="shared" si="44"/>
        <v>0</v>
      </c>
      <c r="AH95" s="3">
        <f>MAX(0,MIN(AH$71,$AD95-SUM($AE95:AG95)))</f>
        <v>0</v>
      </c>
      <c r="AI95" s="3">
        <f>IF($I$35="Ja",MAX(0,MIN(IF($I$36="væske",AS95,AT95)-AF95,$AD95-SUM($AE95:AH95)))*$I$44*IF(AU95&lt;$I$29,1,0),0)</f>
        <v>0</v>
      </c>
      <c r="AJ95" s="3">
        <f>MAX(0,MIN(AJ$71,$AD95-SUM($AE95:AI95)))</f>
        <v>1.9278483678683909</v>
      </c>
      <c r="AK95" s="3">
        <f>IF($I$35="Ja",MAX(0,MIN(IF($I$36="væske",AS95,AT95)-AF95-AI95,$AD95-SUM($AE95:AJ95)))*$I$44*IF(AU95&lt;$I$33,1,0),0)</f>
        <v>0</v>
      </c>
      <c r="AL95" s="3">
        <f>MAX(0,MIN(AL$71,$AD95-SUM($AE95:AK95)))</f>
        <v>0</v>
      </c>
      <c r="AM95" s="3">
        <f t="shared" si="45"/>
        <v>4.5486962814999997E-2</v>
      </c>
      <c r="AO95" s="55">
        <v>-3.5</v>
      </c>
      <c r="AP95" s="58">
        <f t="shared" si="33"/>
        <v>3.6593925985507205</v>
      </c>
      <c r="AQ95" s="56">
        <f>IF($I$37="indtastes",$I$38,VLOOKUP(ROUND(AO95,0),'COP og ydelse'!$F$5:$J$31,3))</f>
        <v>3.0135690240000002</v>
      </c>
      <c r="AR95" s="56">
        <f t="shared" si="34"/>
        <v>3.6593925985507205</v>
      </c>
      <c r="AS95" s="56">
        <f t="shared" si="35"/>
        <v>2</v>
      </c>
      <c r="AT95" s="56">
        <f>IF($I$35="Ja",VLOOKUP(ROUND(AO95,0),'COP og ydelse'!$F$5:$J$31,5)/'COP og ydelse'!$J$14*$I$43,0)</f>
        <v>1.7819550890829241</v>
      </c>
      <c r="AU95" s="3">
        <f t="shared" si="36"/>
        <v>206.28857621814905</v>
      </c>
      <c r="AV95" s="3">
        <f t="shared" si="37"/>
        <v>2</v>
      </c>
      <c r="AW95" s="3">
        <f t="shared" si="38"/>
        <v>1.9278483678683909</v>
      </c>
      <c r="AX95" s="3">
        <f t="shared" si="46"/>
        <v>1.1445886275901294</v>
      </c>
      <c r="AY95" s="56">
        <f t="shared" si="39"/>
        <v>4.1884991521886468</v>
      </c>
      <c r="AZ95" s="3">
        <f t="shared" si="40"/>
        <v>0.47749800759895716</v>
      </c>
      <c r="BA95" s="3">
        <f t="shared" si="41"/>
        <v>182.12430265963499</v>
      </c>
      <c r="BB95" s="3">
        <f t="shared" si="47"/>
        <v>364.24860531926998</v>
      </c>
    </row>
    <row r="96" spans="3:54">
      <c r="I96" s="18"/>
      <c r="J96" s="16"/>
      <c r="K96" s="9">
        <f>IF($I$50&gt;=M96,$O$53,0)</f>
        <v>2350584.1111925067</v>
      </c>
      <c r="M96" s="8">
        <f t="shared" si="48"/>
        <v>20</v>
      </c>
      <c r="N96" s="2">
        <v>23.385645999999976</v>
      </c>
      <c r="O96" s="2">
        <v>0</v>
      </c>
      <c r="Q96" s="9">
        <f t="shared" si="27"/>
        <v>20</v>
      </c>
      <c r="R96" s="3">
        <f t="shared" si="29"/>
        <v>3.9627725777455352</v>
      </c>
      <c r="S96" s="3">
        <f t="shared" si="42"/>
        <v>3.635149136428571E-3</v>
      </c>
      <c r="T96" s="3">
        <f>MAX(0,MIN(T$71,$R96-SUM($S96:S96)))</f>
        <v>0</v>
      </c>
      <c r="U96" s="56">
        <f t="shared" si="30"/>
        <v>3.6351491364285712E-4</v>
      </c>
      <c r="V96" s="3">
        <f>MAX(0,MIN(V$71,$R96-SUM($S96:U96)))</f>
        <v>0</v>
      </c>
      <c r="W96" s="3">
        <f>MAX(0,MIN(W$71,$R96-SUM($S96:V96)))</f>
        <v>0</v>
      </c>
      <c r="X96" s="3">
        <f>MAX(0,MIN(X$71,$R96-SUM($S96:W96)))</f>
        <v>3.9587739136954636</v>
      </c>
      <c r="Y96" s="3">
        <f>MAX(0,MIN(Y$71,$R96-SUM($S96:X96)))</f>
        <v>0</v>
      </c>
      <c r="Z96" s="3">
        <f>MAX(0,MIN(Z$71,$R96-SUM($S96:Y96)))</f>
        <v>0</v>
      </c>
      <c r="AA96" s="3">
        <f t="shared" si="43"/>
        <v>3.9986640500714278E-3</v>
      </c>
      <c r="AC96" s="9">
        <f t="shared" si="31"/>
        <v>20</v>
      </c>
      <c r="AD96" s="3">
        <f t="shared" si="32"/>
        <v>3.9627725777455352</v>
      </c>
      <c r="AE96" s="3">
        <f>MIN(R96,Solvarmeproduktion!M24*$I$16/1000/24)</f>
        <v>3.635149136428571E-3</v>
      </c>
      <c r="AF96" s="3">
        <f>IF($I$35="Ja",MAX(0,MIN(IF($I$36="væske",AS96,AT96),$AD96-SUM($AE96:AE96)))*$I$44*IF(AU96&lt;$I$23,1,0),0)</f>
        <v>2</v>
      </c>
      <c r="AG96" s="56">
        <f t="shared" si="44"/>
        <v>0</v>
      </c>
      <c r="AH96" s="3">
        <f>MAX(0,MIN(AH$71,$AD96-SUM($AE96:AG96)))</f>
        <v>0</v>
      </c>
      <c r="AI96" s="3">
        <f>IF($I$35="Ja",MAX(0,MIN(IF($I$36="væske",AS96,AT96)-AF96,$AD96-SUM($AE96:AH96)))*$I$44*IF(AU96&lt;$I$29,1,0),0)</f>
        <v>0</v>
      </c>
      <c r="AJ96" s="3">
        <f>MAX(0,MIN(AJ$71,$AD96-SUM($AE96:AI96)))</f>
        <v>1.9591374286091066</v>
      </c>
      <c r="AK96" s="3">
        <f>IF($I$35="Ja",MAX(0,MIN(IF($I$36="væske",AS96,AT96)-AF96-AI96,$AD96-SUM($AE96:AJ96)))*$I$44*IF(AU96&lt;$I$33,1,0),0)</f>
        <v>0</v>
      </c>
      <c r="AL96" s="3">
        <f>MAX(0,MIN(AL$71,$AD96-SUM($AE96:AK96)))</f>
        <v>0</v>
      </c>
      <c r="AM96" s="3">
        <f t="shared" si="45"/>
        <v>3.635149136428571E-3</v>
      </c>
      <c r="AO96" s="55">
        <v>-3.5</v>
      </c>
      <c r="AP96" s="58">
        <f t="shared" si="33"/>
        <v>3.6593925985507205</v>
      </c>
      <c r="AQ96" s="56">
        <f>IF($I$37="indtastes",$I$38,VLOOKUP(ROUND(AO96,0),'COP og ydelse'!$F$5:$J$31,3))</f>
        <v>3.0135690240000002</v>
      </c>
      <c r="AR96" s="56">
        <f t="shared" si="34"/>
        <v>3.6593925985507205</v>
      </c>
      <c r="AS96" s="56">
        <f t="shared" si="35"/>
        <v>2</v>
      </c>
      <c r="AT96" s="56">
        <f>IF($I$35="Ja",VLOOKUP(ROUND(AO96,0),'COP og ydelse'!$F$5:$J$31,5)/'COP og ydelse'!$J$14*$I$43,0)</f>
        <v>1.7819550890829241</v>
      </c>
      <c r="AU96" s="3">
        <f t="shared" si="36"/>
        <v>206.28857621814905</v>
      </c>
      <c r="AV96" s="3">
        <f t="shared" si="37"/>
        <v>2</v>
      </c>
      <c r="AW96" s="3">
        <f t="shared" si="38"/>
        <v>1.9591374286091066</v>
      </c>
      <c r="AX96" s="3">
        <f t="shared" si="46"/>
        <v>1.1469353071456829</v>
      </c>
      <c r="AY96" s="56">
        <f t="shared" si="39"/>
        <v>4.1970865739854091</v>
      </c>
      <c r="AZ96" s="3">
        <f t="shared" si="40"/>
        <v>0.47652102589365192</v>
      </c>
      <c r="BA96" s="3">
        <f t="shared" si="41"/>
        <v>181.78235906277817</v>
      </c>
      <c r="BB96" s="3">
        <f t="shared" si="47"/>
        <v>363.56471812555634</v>
      </c>
    </row>
    <row r="97" spans="9:54">
      <c r="I97" s="18"/>
      <c r="J97" s="16"/>
      <c r="K97" s="9">
        <f>IF($I$50&gt;=M97,$O$53,0)</f>
        <v>0</v>
      </c>
      <c r="M97" s="8">
        <f t="shared" si="48"/>
        <v>21</v>
      </c>
      <c r="N97" s="2">
        <v>23.282054000000013</v>
      </c>
      <c r="O97" s="2">
        <v>0</v>
      </c>
      <c r="Q97" s="9">
        <f t="shared" si="27"/>
        <v>21</v>
      </c>
      <c r="R97" s="3">
        <f t="shared" si="29"/>
        <v>3.9459965455134536</v>
      </c>
      <c r="S97" s="3">
        <f t="shared" si="42"/>
        <v>3.635149136428571E-3</v>
      </c>
      <c r="T97" s="3">
        <f>MAX(0,MIN(T$71,$R97-SUM($S97:S97)))</f>
        <v>0</v>
      </c>
      <c r="U97" s="56">
        <f t="shared" si="30"/>
        <v>3.6351491364285712E-4</v>
      </c>
      <c r="V97" s="3">
        <f>MAX(0,MIN(V$71,$R97-SUM($S97:U97)))</f>
        <v>0</v>
      </c>
      <c r="W97" s="3">
        <f>MAX(0,MIN(W$71,$R97-SUM($S97:V97)))</f>
        <v>0</v>
      </c>
      <c r="X97" s="3">
        <f>MAX(0,MIN(X$71,$R97-SUM($S97:W97)))</f>
        <v>3.941997881463382</v>
      </c>
      <c r="Y97" s="3">
        <f>MAX(0,MIN(Y$71,$R97-SUM($S97:X97)))</f>
        <v>0</v>
      </c>
      <c r="Z97" s="3">
        <f>MAX(0,MIN(Z$71,$R97-SUM($S97:Y97)))</f>
        <v>0</v>
      </c>
      <c r="AA97" s="3">
        <f t="shared" si="43"/>
        <v>3.9986640500714278E-3</v>
      </c>
      <c r="AC97" s="9">
        <f t="shared" si="31"/>
        <v>21</v>
      </c>
      <c r="AD97" s="3">
        <f t="shared" si="32"/>
        <v>3.9459965455134536</v>
      </c>
      <c r="AE97" s="3">
        <f>MIN(R97,Solvarmeproduktion!M25*$I$16/1000/24)</f>
        <v>3.635149136428571E-3</v>
      </c>
      <c r="AF97" s="3">
        <f>IF($I$35="Ja",MAX(0,MIN(IF($I$36="væske",AS97,AT97),$AD97-SUM($AE97:AE97)))*$I$44*IF(AU97&lt;$I$23,1,0),0)</f>
        <v>2</v>
      </c>
      <c r="AG97" s="56">
        <f t="shared" si="44"/>
        <v>0</v>
      </c>
      <c r="AH97" s="3">
        <f>MAX(0,MIN(AH$71,$AD97-SUM($AE97:AG97)))</f>
        <v>0</v>
      </c>
      <c r="AI97" s="3">
        <f>IF($I$35="Ja",MAX(0,MIN(IF($I$36="væske",AS97,AT97)-AF97,$AD97-SUM($AE97:AH97)))*$I$44*IF(AU97&lt;$I$29,1,0),0)</f>
        <v>0</v>
      </c>
      <c r="AJ97" s="3">
        <f>MAX(0,MIN(AJ$71,$AD97-SUM($AE97:AI97)))</f>
        <v>1.942361396377025</v>
      </c>
      <c r="AK97" s="3">
        <f>IF($I$35="Ja",MAX(0,MIN(IF($I$36="væske",AS97,AT97)-AF97-AI97,$AD97-SUM($AE97:AJ97)))*$I$44*IF(AU97&lt;$I$33,1,0),0)</f>
        <v>0</v>
      </c>
      <c r="AL97" s="3">
        <f>MAX(0,MIN(AL$71,$AD97-SUM($AE97:AK97)))</f>
        <v>0</v>
      </c>
      <c r="AM97" s="3">
        <f t="shared" si="45"/>
        <v>3.635149136428571E-3</v>
      </c>
      <c r="AO97" s="55">
        <v>-3.2</v>
      </c>
      <c r="AP97" s="58">
        <f t="shared" si="33"/>
        <v>3.6593925985507205</v>
      </c>
      <c r="AQ97" s="56">
        <f>IF($I$37="indtastes",$I$38,VLOOKUP(ROUND(AO97,0),'COP og ydelse'!$F$5:$J$31,3))</f>
        <v>3.0505694460000004</v>
      </c>
      <c r="AR97" s="56">
        <f t="shared" si="34"/>
        <v>3.6593925985507205</v>
      </c>
      <c r="AS97" s="56">
        <f t="shared" si="35"/>
        <v>2</v>
      </c>
      <c r="AT97" s="56">
        <f>IF($I$35="Ja",VLOOKUP(ROUND(AO97,0),'COP og ydelse'!$F$5:$J$31,5)/'COP og ydelse'!$J$14*$I$43,0)</f>
        <v>1.8446390975109466</v>
      </c>
      <c r="AU97" s="3">
        <f t="shared" si="36"/>
        <v>206.28857621814905</v>
      </c>
      <c r="AV97" s="3">
        <f t="shared" si="37"/>
        <v>2</v>
      </c>
      <c r="AW97" s="3">
        <f t="shared" si="38"/>
        <v>1.942361396377025</v>
      </c>
      <c r="AX97" s="3">
        <f t="shared" si="46"/>
        <v>1.1456771047282768</v>
      </c>
      <c r="AY97" s="56">
        <f t="shared" si="39"/>
        <v>4.1924823173716748</v>
      </c>
      <c r="AZ97" s="3">
        <f t="shared" si="40"/>
        <v>0.47704434952842634</v>
      </c>
      <c r="BA97" s="3">
        <f t="shared" si="41"/>
        <v>181.96552233494921</v>
      </c>
      <c r="BB97" s="3">
        <f t="shared" si="47"/>
        <v>363.93104466989843</v>
      </c>
    </row>
    <row r="98" spans="9:54">
      <c r="I98" s="18"/>
      <c r="J98" s="16"/>
      <c r="K98" s="9">
        <f>IF($I$50&gt;=M98,$O$53,0)</f>
        <v>0</v>
      </c>
      <c r="M98" s="8">
        <f t="shared" si="48"/>
        <v>22</v>
      </c>
      <c r="N98" s="2">
        <v>23.266705999999989</v>
      </c>
      <c r="O98" s="2">
        <v>0</v>
      </c>
      <c r="Q98" s="9">
        <f t="shared" si="27"/>
        <v>22</v>
      </c>
      <c r="R98" s="3">
        <f t="shared" si="29"/>
        <v>3.9435110394637736</v>
      </c>
      <c r="S98" s="3">
        <f t="shared" si="42"/>
        <v>8.1647542017857164E-2</v>
      </c>
      <c r="T98" s="3">
        <f>MAX(0,MIN(T$71,$R98-SUM($S98:S98)))</f>
        <v>0</v>
      </c>
      <c r="U98" s="56">
        <f t="shared" si="30"/>
        <v>8.1647542017857164E-3</v>
      </c>
      <c r="V98" s="3">
        <f>MAX(0,MIN(V$71,$R98-SUM($S98:U98)))</f>
        <v>0</v>
      </c>
      <c r="W98" s="3">
        <f>MAX(0,MIN(W$71,$R98-SUM($S98:V98)))</f>
        <v>0</v>
      </c>
      <c r="X98" s="3">
        <f>MAX(0,MIN(X$71,$R98-SUM($S98:W98)))</f>
        <v>3.8536987432441308</v>
      </c>
      <c r="Y98" s="3">
        <f>MAX(0,MIN(Y$71,$R98-SUM($S98:X98)))</f>
        <v>0</v>
      </c>
      <c r="Z98" s="3">
        <f>MAX(0,MIN(Z$71,$R98-SUM($S98:Y98)))</f>
        <v>0</v>
      </c>
      <c r="AA98" s="3">
        <f t="shared" si="43"/>
        <v>8.9812296219642873E-2</v>
      </c>
      <c r="AC98" s="9">
        <f t="shared" si="31"/>
        <v>22</v>
      </c>
      <c r="AD98" s="3">
        <f t="shared" si="32"/>
        <v>3.9435110394637736</v>
      </c>
      <c r="AE98" s="3">
        <f>MIN(R98,Solvarmeproduktion!M26*$I$16/1000/24)</f>
        <v>8.1647542017857164E-2</v>
      </c>
      <c r="AF98" s="3">
        <f>IF($I$35="Ja",MAX(0,MIN(IF($I$36="væske",AS98,AT98),$AD98-SUM($AE98:AE98)))*$I$44*IF(AU98&lt;$I$23,1,0),0)</f>
        <v>2</v>
      </c>
      <c r="AG98" s="56">
        <f t="shared" si="44"/>
        <v>0</v>
      </c>
      <c r="AH98" s="3">
        <f>MAX(0,MIN(AH$71,$AD98-SUM($AE98:AG98)))</f>
        <v>0</v>
      </c>
      <c r="AI98" s="3">
        <f>IF($I$35="Ja",MAX(0,MIN(IF($I$36="væske",AS98,AT98)-AF98,$AD98-SUM($AE98:AH98)))*$I$44*IF(AU98&lt;$I$29,1,0),0)</f>
        <v>0</v>
      </c>
      <c r="AJ98" s="3">
        <f>MAX(0,MIN(AJ$71,$AD98-SUM($AE98:AI98)))</f>
        <v>1.8618634974459165</v>
      </c>
      <c r="AK98" s="3">
        <f>IF($I$35="Ja",MAX(0,MIN(IF($I$36="væske",AS98,AT98)-AF98-AI98,$AD98-SUM($AE98:AJ98)))*$I$44*IF(AU98&lt;$I$33,1,0),0)</f>
        <v>0</v>
      </c>
      <c r="AL98" s="3">
        <f>MAX(0,MIN(AL$71,$AD98-SUM($AE98:AK98)))</f>
        <v>0</v>
      </c>
      <c r="AM98" s="3">
        <f t="shared" si="45"/>
        <v>8.1647542017857164E-2</v>
      </c>
      <c r="AO98" s="55">
        <v>-3.2</v>
      </c>
      <c r="AP98" s="58">
        <f t="shared" si="33"/>
        <v>3.6593925985507205</v>
      </c>
      <c r="AQ98" s="56">
        <f>IF($I$37="indtastes",$I$38,VLOOKUP(ROUND(AO98,0),'COP og ydelse'!$F$5:$J$31,3))</f>
        <v>3.0505694460000004</v>
      </c>
      <c r="AR98" s="56">
        <f t="shared" si="34"/>
        <v>3.6593925985507205</v>
      </c>
      <c r="AS98" s="56">
        <f t="shared" si="35"/>
        <v>2</v>
      </c>
      <c r="AT98" s="56">
        <f>IF($I$35="Ja",VLOOKUP(ROUND(AO98,0),'COP og ydelse'!$F$5:$J$31,5)/'COP og ydelse'!$J$14*$I$43,0)</f>
        <v>1.8446390975109466</v>
      </c>
      <c r="AU98" s="3">
        <f t="shared" si="36"/>
        <v>206.28857621814905</v>
      </c>
      <c r="AV98" s="3">
        <f t="shared" si="37"/>
        <v>2</v>
      </c>
      <c r="AW98" s="3">
        <f t="shared" si="38"/>
        <v>1.8618634974459165</v>
      </c>
      <c r="AX98" s="3">
        <f t="shared" si="46"/>
        <v>1.1396397623084438</v>
      </c>
      <c r="AY98" s="56">
        <f t="shared" si="39"/>
        <v>4.1703893112056214</v>
      </c>
      <c r="AZ98" s="3">
        <f t="shared" si="40"/>
        <v>0.47957153415536119</v>
      </c>
      <c r="BA98" s="3">
        <f t="shared" si="41"/>
        <v>182.85003695437644</v>
      </c>
      <c r="BB98" s="3">
        <f t="shared" si="47"/>
        <v>365.70007390875287</v>
      </c>
    </row>
    <row r="99" spans="9:54">
      <c r="I99" s="18"/>
      <c r="J99" s="16"/>
      <c r="K99" s="9">
        <f>IF($I$50&gt;=M99,$O$53,0)</f>
        <v>0</v>
      </c>
      <c r="M99" s="8">
        <f t="shared" si="48"/>
        <v>23</v>
      </c>
      <c r="N99" s="2">
        <v>23.243686000000015</v>
      </c>
      <c r="O99" s="2">
        <v>0</v>
      </c>
      <c r="Q99" s="9">
        <f t="shared" si="27"/>
        <v>23</v>
      </c>
      <c r="R99" s="3">
        <f t="shared" si="29"/>
        <v>3.9397831042758997</v>
      </c>
      <c r="S99" s="3">
        <f t="shared" si="42"/>
        <v>8.1647542017857164E-2</v>
      </c>
      <c r="T99" s="3">
        <f>MAX(0,MIN(T$71,$R99-SUM($S99:S99)))</f>
        <v>0</v>
      </c>
      <c r="U99" s="56">
        <f t="shared" si="30"/>
        <v>8.1647542017857164E-3</v>
      </c>
      <c r="V99" s="3">
        <f>MAX(0,MIN(V$71,$R99-SUM($S99:U99)))</f>
        <v>0</v>
      </c>
      <c r="W99" s="3">
        <f>MAX(0,MIN(W$71,$R99-SUM($S99:V99)))</f>
        <v>0</v>
      </c>
      <c r="X99" s="3">
        <f>MAX(0,MIN(X$71,$R99-SUM($S99:W99)))</f>
        <v>3.8499708080562569</v>
      </c>
      <c r="Y99" s="3">
        <f>MAX(0,MIN(Y$71,$R99-SUM($S99:X99)))</f>
        <v>0</v>
      </c>
      <c r="Z99" s="3">
        <f>MAX(0,MIN(Z$71,$R99-SUM($S99:Y99)))</f>
        <v>0</v>
      </c>
      <c r="AA99" s="3">
        <f t="shared" si="43"/>
        <v>8.9812296219642873E-2</v>
      </c>
      <c r="AC99" s="9">
        <f t="shared" si="31"/>
        <v>23</v>
      </c>
      <c r="AD99" s="3">
        <f t="shared" si="32"/>
        <v>3.9397831042758997</v>
      </c>
      <c r="AE99" s="3">
        <f>MIN(R99,Solvarmeproduktion!M27*$I$16/1000/24)</f>
        <v>8.1647542017857164E-2</v>
      </c>
      <c r="AF99" s="3">
        <f>IF($I$35="Ja",MAX(0,MIN(IF($I$36="væske",AS99,AT99),$AD99-SUM($AE99:AE99)))*$I$44*IF(AU99&lt;$I$23,1,0),0)</f>
        <v>2</v>
      </c>
      <c r="AG99" s="56">
        <f t="shared" si="44"/>
        <v>0</v>
      </c>
      <c r="AH99" s="3">
        <f>MAX(0,MIN(AH$71,$AD99-SUM($AE99:AG99)))</f>
        <v>0</v>
      </c>
      <c r="AI99" s="3">
        <f>IF($I$35="Ja",MAX(0,MIN(IF($I$36="væske",AS99,AT99)-AF99,$AD99-SUM($AE99:AH99)))*$I$44*IF(AU99&lt;$I$29,1,0),0)</f>
        <v>0</v>
      </c>
      <c r="AJ99" s="3">
        <f>MAX(0,MIN(AJ$71,$AD99-SUM($AE99:AI99)))</f>
        <v>1.8581355622580427</v>
      </c>
      <c r="AK99" s="3">
        <f>IF($I$35="Ja",MAX(0,MIN(IF($I$36="væske",AS99,AT99)-AF99-AI99,$AD99-SUM($AE99:AJ99)))*$I$44*IF(AU99&lt;$I$33,1,0),0)</f>
        <v>0</v>
      </c>
      <c r="AL99" s="3">
        <f>MAX(0,MIN(AL$71,$AD99-SUM($AE99:AK99)))</f>
        <v>0</v>
      </c>
      <c r="AM99" s="3">
        <f t="shared" si="45"/>
        <v>8.1647542017857164E-2</v>
      </c>
      <c r="AO99" s="55">
        <v>-2.9</v>
      </c>
      <c r="AP99" s="58">
        <f t="shared" si="33"/>
        <v>3.6593925985507205</v>
      </c>
      <c r="AQ99" s="56">
        <f>IF($I$37="indtastes",$I$38,VLOOKUP(ROUND(AO99,0),'COP og ydelse'!$F$5:$J$31,3))</f>
        <v>3.0505694460000004</v>
      </c>
      <c r="AR99" s="56">
        <f t="shared" si="34"/>
        <v>3.6593925985507205</v>
      </c>
      <c r="AS99" s="56">
        <f t="shared" si="35"/>
        <v>2</v>
      </c>
      <c r="AT99" s="56">
        <f>IF($I$35="Ja",VLOOKUP(ROUND(AO99,0),'COP og ydelse'!$F$5:$J$31,5)/'COP og ydelse'!$J$14*$I$43,0)</f>
        <v>1.8446390975109466</v>
      </c>
      <c r="AU99" s="3">
        <f t="shared" si="36"/>
        <v>206.28857621814905</v>
      </c>
      <c r="AV99" s="3">
        <f t="shared" si="37"/>
        <v>2</v>
      </c>
      <c r="AW99" s="3">
        <f t="shared" si="38"/>
        <v>1.8581355622580427</v>
      </c>
      <c r="AX99" s="3">
        <f t="shared" si="46"/>
        <v>1.1393601671693532</v>
      </c>
      <c r="AY99" s="56">
        <f t="shared" si="39"/>
        <v>4.1693661628230423</v>
      </c>
      <c r="AZ99" s="3">
        <f t="shared" si="40"/>
        <v>0.47968921939103976</v>
      </c>
      <c r="BA99" s="3">
        <f t="shared" si="41"/>
        <v>182.89122678686391</v>
      </c>
      <c r="BB99" s="3">
        <f t="shared" si="47"/>
        <v>365.78245357372782</v>
      </c>
    </row>
    <row r="100" spans="9:54">
      <c r="I100" s="18"/>
      <c r="J100" s="16"/>
      <c r="K100" s="9">
        <f>IF($I$50&gt;=M100,$O$53,0)</f>
        <v>0</v>
      </c>
      <c r="M100" s="8">
        <f t="shared" si="48"/>
        <v>24</v>
      </c>
      <c r="N100" s="2">
        <v>23.159276999999985</v>
      </c>
      <c r="O100" s="2">
        <v>0</v>
      </c>
      <c r="Q100" s="9">
        <f t="shared" si="27"/>
        <v>24</v>
      </c>
      <c r="R100" s="3">
        <f t="shared" si="29"/>
        <v>3.9261136307192657</v>
      </c>
      <c r="S100" s="3">
        <f t="shared" si="42"/>
        <v>8.1647542017857164E-2</v>
      </c>
      <c r="T100" s="3">
        <f>MAX(0,MIN(T$71,$R100-SUM($S100:S100)))</f>
        <v>0</v>
      </c>
      <c r="U100" s="56">
        <f t="shared" si="30"/>
        <v>8.1647542017857164E-3</v>
      </c>
      <c r="V100" s="3">
        <f>MAX(0,MIN(V$71,$R100-SUM($S100:U100)))</f>
        <v>0</v>
      </c>
      <c r="W100" s="3">
        <f>MAX(0,MIN(W$71,$R100-SUM($S100:V100)))</f>
        <v>0</v>
      </c>
      <c r="X100" s="3">
        <f>MAX(0,MIN(X$71,$R100-SUM($S100:W100)))</f>
        <v>3.8363013344996229</v>
      </c>
      <c r="Y100" s="3">
        <f>MAX(0,MIN(Y$71,$R100-SUM($S100:X100)))</f>
        <v>0</v>
      </c>
      <c r="Z100" s="3">
        <f>MAX(0,MIN(Z$71,$R100-SUM($S100:Y100)))</f>
        <v>0</v>
      </c>
      <c r="AA100" s="3">
        <f t="shared" si="43"/>
        <v>8.9812296219642873E-2</v>
      </c>
      <c r="AC100" s="9">
        <f t="shared" si="31"/>
        <v>24</v>
      </c>
      <c r="AD100" s="3">
        <f t="shared" si="32"/>
        <v>3.9261136307192657</v>
      </c>
      <c r="AE100" s="3">
        <f>MIN(R100,Solvarmeproduktion!M28*$I$16/1000/24)</f>
        <v>8.1647542017857164E-2</v>
      </c>
      <c r="AF100" s="3">
        <f>IF($I$35="Ja",MAX(0,MIN(IF($I$36="væske",AS100,AT100),$AD100-SUM($AE100:AE100)))*$I$44*IF(AU100&lt;$I$23,1,0),0)</f>
        <v>2</v>
      </c>
      <c r="AG100" s="56">
        <f t="shared" si="44"/>
        <v>0</v>
      </c>
      <c r="AH100" s="3">
        <f>MAX(0,MIN(AH$71,$AD100-SUM($AE100:AG100)))</f>
        <v>0</v>
      </c>
      <c r="AI100" s="3">
        <f>IF($I$35="Ja",MAX(0,MIN(IF($I$36="væske",AS100,AT100)-AF100,$AD100-SUM($AE100:AH100)))*$I$44*IF(AU100&lt;$I$29,1,0),0)</f>
        <v>0</v>
      </c>
      <c r="AJ100" s="3">
        <f>MAX(0,MIN(AJ$71,$AD100-SUM($AE100:AI100)))</f>
        <v>1.8444660887014086</v>
      </c>
      <c r="AK100" s="3">
        <f>IF($I$35="Ja",MAX(0,MIN(IF($I$36="væske",AS100,AT100)-AF100-AI100,$AD100-SUM($AE100:AJ100)))*$I$44*IF(AU100&lt;$I$33,1,0),0)</f>
        <v>0</v>
      </c>
      <c r="AL100" s="3">
        <f>MAX(0,MIN(AL$71,$AD100-SUM($AE100:AK100)))</f>
        <v>0</v>
      </c>
      <c r="AM100" s="3">
        <f t="shared" si="45"/>
        <v>8.1647542017857164E-2</v>
      </c>
      <c r="AO100" s="55">
        <v>-2.5</v>
      </c>
      <c r="AP100" s="58">
        <f t="shared" si="33"/>
        <v>3.6593925985507205</v>
      </c>
      <c r="AQ100" s="56">
        <f>IF($I$37="indtastes",$I$38,VLOOKUP(ROUND(AO100,0),'COP og ydelse'!$F$5:$J$31,3))</f>
        <v>3.0505694460000004</v>
      </c>
      <c r="AR100" s="56">
        <f t="shared" si="34"/>
        <v>3.6593925985507205</v>
      </c>
      <c r="AS100" s="56">
        <f t="shared" si="35"/>
        <v>2</v>
      </c>
      <c r="AT100" s="56">
        <f>IF($I$35="Ja",VLOOKUP(ROUND(AO100,0),'COP og ydelse'!$F$5:$J$31,5)/'COP og ydelse'!$J$14*$I$43,0)</f>
        <v>1.8446390975109466</v>
      </c>
      <c r="AU100" s="3">
        <f t="shared" si="36"/>
        <v>206.28857621814905</v>
      </c>
      <c r="AV100" s="3">
        <f t="shared" si="37"/>
        <v>2</v>
      </c>
      <c r="AW100" s="3">
        <f t="shared" si="38"/>
        <v>1.8444660887014086</v>
      </c>
      <c r="AX100" s="3">
        <f t="shared" si="46"/>
        <v>1.1383349566526055</v>
      </c>
      <c r="AY100" s="56">
        <f t="shared" si="39"/>
        <v>4.1656145150460997</v>
      </c>
      <c r="AZ100" s="3">
        <f t="shared" si="40"/>
        <v>0.48012123848139282</v>
      </c>
      <c r="BA100" s="3">
        <f t="shared" si="41"/>
        <v>183.0424334684875</v>
      </c>
      <c r="BB100" s="3">
        <f t="shared" si="47"/>
        <v>366.084866936975</v>
      </c>
    </row>
    <row r="101" spans="9:54">
      <c r="I101" s="18"/>
      <c r="J101" s="16"/>
      <c r="K101" s="9">
        <f>IF($I$50&gt;=M101,$O$53,0)</f>
        <v>0</v>
      </c>
      <c r="M101" s="8">
        <f t="shared" si="48"/>
        <v>25</v>
      </c>
      <c r="N101" s="2">
        <v>22.852336000000008</v>
      </c>
      <c r="O101" s="2">
        <v>0</v>
      </c>
      <c r="Q101" s="9">
        <f t="shared" si="27"/>
        <v>25</v>
      </c>
      <c r="R101" s="3">
        <f t="shared" si="29"/>
        <v>3.8764065866487893</v>
      </c>
      <c r="S101" s="3">
        <f t="shared" si="42"/>
        <v>0.10563250766428572</v>
      </c>
      <c r="T101" s="3">
        <f>MAX(0,MIN(T$71,$R101-SUM($S101:S101)))</f>
        <v>0</v>
      </c>
      <c r="U101" s="56">
        <f t="shared" si="30"/>
        <v>1.0563250766428573E-2</v>
      </c>
      <c r="V101" s="3">
        <f>MAX(0,MIN(V$71,$R101-SUM($S101:U101)))</f>
        <v>0</v>
      </c>
      <c r="W101" s="3">
        <f>MAX(0,MIN(W$71,$R101-SUM($S101:V101)))</f>
        <v>0</v>
      </c>
      <c r="X101" s="3">
        <f>MAX(0,MIN(X$71,$R101-SUM($S101:W101)))</f>
        <v>3.7602108282180748</v>
      </c>
      <c r="Y101" s="3">
        <f>MAX(0,MIN(Y$71,$R101-SUM($S101:X101)))</f>
        <v>0</v>
      </c>
      <c r="Z101" s="3">
        <f>MAX(0,MIN(Z$71,$R101-SUM($S101:Y101)))</f>
        <v>0</v>
      </c>
      <c r="AA101" s="3">
        <f t="shared" si="43"/>
        <v>0.11619575843071429</v>
      </c>
      <c r="AC101" s="9">
        <f t="shared" si="31"/>
        <v>25</v>
      </c>
      <c r="AD101" s="3">
        <f t="shared" si="32"/>
        <v>3.8764065866487893</v>
      </c>
      <c r="AE101" s="3">
        <f>MIN(R101,Solvarmeproduktion!M29*$I$16/1000/24)</f>
        <v>0.10563250766428572</v>
      </c>
      <c r="AF101" s="3">
        <f>IF($I$35="Ja",MAX(0,MIN(IF($I$36="væske",AS101,AT101),$AD101-SUM($AE101:AE101)))*$I$44*IF(AU101&lt;$I$23,1,0),0)</f>
        <v>2</v>
      </c>
      <c r="AG101" s="56">
        <f t="shared" si="44"/>
        <v>0</v>
      </c>
      <c r="AH101" s="3">
        <f>MAX(0,MIN(AH$71,$AD101-SUM($AE101:AG101)))</f>
        <v>0</v>
      </c>
      <c r="AI101" s="3">
        <f>IF($I$35="Ja",MAX(0,MIN(IF($I$36="væske",AS101,AT101)-AF101,$AD101-SUM($AE101:AH101)))*$I$44*IF(AU101&lt;$I$29,1,0),0)</f>
        <v>0</v>
      </c>
      <c r="AJ101" s="3">
        <f>MAX(0,MIN(AJ$71,$AD101-SUM($AE101:AI101)))</f>
        <v>1.7707740789845037</v>
      </c>
      <c r="AK101" s="3">
        <f>IF($I$35="Ja",MAX(0,MIN(IF($I$36="væske",AS101,AT101)-AF101-AI101,$AD101-SUM($AE101:AJ101)))*$I$44*IF(AU101&lt;$I$33,1,0),0)</f>
        <v>0</v>
      </c>
      <c r="AL101" s="3">
        <f>MAX(0,MIN(AL$71,$AD101-SUM($AE101:AK101)))</f>
        <v>0</v>
      </c>
      <c r="AM101" s="3">
        <f t="shared" si="45"/>
        <v>0.10563250766428572</v>
      </c>
      <c r="AO101" s="55">
        <v>-2.2000000000000002</v>
      </c>
      <c r="AP101" s="58">
        <f t="shared" si="33"/>
        <v>3.6593925985507205</v>
      </c>
      <c r="AQ101" s="56">
        <f>IF($I$37="indtastes",$I$38,VLOOKUP(ROUND(AO101,0),'COP og ydelse'!$F$5:$J$31,3))</f>
        <v>3.0885486000000002</v>
      </c>
      <c r="AR101" s="56">
        <f t="shared" si="34"/>
        <v>3.6593925985507205</v>
      </c>
      <c r="AS101" s="56">
        <f t="shared" si="35"/>
        <v>2</v>
      </c>
      <c r="AT101" s="56">
        <f>IF($I$35="Ja",VLOOKUP(ROUND(AO101,0),'COP og ydelse'!$F$5:$J$31,5)/'COP og ydelse'!$J$14*$I$43,0)</f>
        <v>1.8895905334959531</v>
      </c>
      <c r="AU101" s="3">
        <f t="shared" si="36"/>
        <v>206.28857621814905</v>
      </c>
      <c r="AV101" s="3">
        <f t="shared" si="37"/>
        <v>2</v>
      </c>
      <c r="AW101" s="3">
        <f t="shared" si="38"/>
        <v>1.7707740789845037</v>
      </c>
      <c r="AX101" s="3">
        <f t="shared" si="46"/>
        <v>1.1328080559238378</v>
      </c>
      <c r="AY101" s="56">
        <f t="shared" si="39"/>
        <v>4.1453894154263224</v>
      </c>
      <c r="AZ101" s="3">
        <f t="shared" si="40"/>
        <v>0.48246372043054847</v>
      </c>
      <c r="BA101" s="3">
        <f t="shared" si="41"/>
        <v>183.86230215069196</v>
      </c>
      <c r="BB101" s="3">
        <f t="shared" si="47"/>
        <v>367.72460430138392</v>
      </c>
    </row>
    <row r="102" spans="9:54">
      <c r="I102" s="18"/>
      <c r="J102" s="16"/>
      <c r="K102" s="9">
        <f>IF($I$50&gt;=M102,$O$53,0)</f>
        <v>0</v>
      </c>
      <c r="M102" s="8">
        <f t="shared" si="48"/>
        <v>26</v>
      </c>
      <c r="N102" s="2">
        <v>22.825477999999986</v>
      </c>
      <c r="O102" s="2">
        <v>0</v>
      </c>
      <c r="Q102" s="9">
        <f t="shared" si="27"/>
        <v>26</v>
      </c>
      <c r="R102" s="3">
        <f t="shared" si="29"/>
        <v>3.8720571130051704</v>
      </c>
      <c r="S102" s="3">
        <f t="shared" si="42"/>
        <v>0.10947210948946429</v>
      </c>
      <c r="T102" s="3">
        <f>MAX(0,MIN(T$71,$R102-SUM($S102:S102)))</f>
        <v>0</v>
      </c>
      <c r="U102" s="56">
        <f t="shared" si="30"/>
        <v>1.0947210948946429E-2</v>
      </c>
      <c r="V102" s="3">
        <f>MAX(0,MIN(V$71,$R102-SUM($S102:U102)))</f>
        <v>0</v>
      </c>
      <c r="W102" s="3">
        <f>MAX(0,MIN(W$71,$R102-SUM($S102:V102)))</f>
        <v>0</v>
      </c>
      <c r="X102" s="3">
        <f>MAX(0,MIN(X$71,$R102-SUM($S102:W102)))</f>
        <v>3.7516377925667599</v>
      </c>
      <c r="Y102" s="3">
        <f>MAX(0,MIN(Y$71,$R102-SUM($S102:X102)))</f>
        <v>0</v>
      </c>
      <c r="Z102" s="3">
        <f>MAX(0,MIN(Z$71,$R102-SUM($S102:Y102)))</f>
        <v>0</v>
      </c>
      <c r="AA102" s="3">
        <f t="shared" si="43"/>
        <v>0.12041932043841072</v>
      </c>
      <c r="AC102" s="9">
        <f t="shared" si="31"/>
        <v>26</v>
      </c>
      <c r="AD102" s="3">
        <f t="shared" si="32"/>
        <v>3.8720571130051704</v>
      </c>
      <c r="AE102" s="3">
        <f>MIN(R102,Solvarmeproduktion!M30*$I$16/1000/24)</f>
        <v>0.10947210948946429</v>
      </c>
      <c r="AF102" s="3">
        <f>IF($I$35="Ja",MAX(0,MIN(IF($I$36="væske",AS102,AT102),$AD102-SUM($AE102:AE102)))*$I$44*IF(AU102&lt;$I$23,1,0),0)</f>
        <v>2</v>
      </c>
      <c r="AG102" s="56">
        <f t="shared" si="44"/>
        <v>0</v>
      </c>
      <c r="AH102" s="3">
        <f>MAX(0,MIN(AH$71,$AD102-SUM($AE102:AG102)))</f>
        <v>0</v>
      </c>
      <c r="AI102" s="3">
        <f>IF($I$35="Ja",MAX(0,MIN(IF($I$36="væske",AS102,AT102)-AF102,$AD102-SUM($AE102:AH102)))*$I$44*IF(AU102&lt;$I$29,1,0),0)</f>
        <v>0</v>
      </c>
      <c r="AJ102" s="3">
        <f>MAX(0,MIN(AJ$71,$AD102-SUM($AE102:AI102)))</f>
        <v>1.762585003515706</v>
      </c>
      <c r="AK102" s="3">
        <f>IF($I$35="Ja",MAX(0,MIN(IF($I$36="væske",AS102,AT102)-AF102-AI102,$AD102-SUM($AE102:AJ102)))*$I$44*IF(AU102&lt;$I$33,1,0),0)</f>
        <v>0</v>
      </c>
      <c r="AL102" s="3">
        <f>MAX(0,MIN(AL$71,$AD102-SUM($AE102:AK102)))</f>
        <v>0</v>
      </c>
      <c r="AM102" s="3">
        <f t="shared" si="45"/>
        <v>0.10947210948946429</v>
      </c>
      <c r="AO102" s="55">
        <v>-2</v>
      </c>
      <c r="AP102" s="58">
        <f t="shared" si="33"/>
        <v>3.6593925985507205</v>
      </c>
      <c r="AQ102" s="56">
        <f>IF($I$37="indtastes",$I$38,VLOOKUP(ROUND(AO102,0),'COP og ydelse'!$F$5:$J$31,3))</f>
        <v>3.0885486000000002</v>
      </c>
      <c r="AR102" s="56">
        <f t="shared" si="34"/>
        <v>3.6593925985507205</v>
      </c>
      <c r="AS102" s="56">
        <f t="shared" si="35"/>
        <v>2</v>
      </c>
      <c r="AT102" s="56">
        <f>IF($I$35="Ja",VLOOKUP(ROUND(AO102,0),'COP og ydelse'!$F$5:$J$31,5)/'COP og ydelse'!$J$14*$I$43,0)</f>
        <v>1.8895905334959531</v>
      </c>
      <c r="AU102" s="3">
        <f t="shared" si="36"/>
        <v>206.28857621814905</v>
      </c>
      <c r="AV102" s="3">
        <f t="shared" si="37"/>
        <v>2</v>
      </c>
      <c r="AW102" s="3">
        <f t="shared" si="38"/>
        <v>1.762585003515706</v>
      </c>
      <c r="AX102" s="3">
        <f t="shared" si="46"/>
        <v>1.132193875263678</v>
      </c>
      <c r="AY102" s="56">
        <f t="shared" si="39"/>
        <v>4.1431418872643606</v>
      </c>
      <c r="AZ102" s="3">
        <f t="shared" si="40"/>
        <v>0.48272544229002079</v>
      </c>
      <c r="BA102" s="3">
        <f t="shared" si="41"/>
        <v>183.95390480150729</v>
      </c>
      <c r="BB102" s="3">
        <f t="shared" si="47"/>
        <v>367.90780960301458</v>
      </c>
    </row>
    <row r="103" spans="9:54">
      <c r="I103" s="18"/>
      <c r="J103" s="16"/>
      <c r="K103" s="9">
        <f>IF($I$50&gt;=M103,$O$53,0)</f>
        <v>0</v>
      </c>
      <c r="M103" s="8">
        <f t="shared" si="48"/>
        <v>27</v>
      </c>
      <c r="N103" s="2">
        <v>22.810130999999981</v>
      </c>
      <c r="O103" s="2">
        <v>0</v>
      </c>
      <c r="Q103" s="9">
        <f t="shared" si="27"/>
        <v>27</v>
      </c>
      <c r="R103" s="3">
        <f t="shared" si="29"/>
        <v>3.8695717688988114</v>
      </c>
      <c r="S103" s="3">
        <f t="shared" si="42"/>
        <v>0.10947210948946429</v>
      </c>
      <c r="T103" s="3">
        <f>MAX(0,MIN(T$71,$R103-SUM($S103:S103)))</f>
        <v>0</v>
      </c>
      <c r="U103" s="56">
        <f t="shared" si="30"/>
        <v>1.0947210948946429E-2</v>
      </c>
      <c r="V103" s="3">
        <f>MAX(0,MIN(V$71,$R103-SUM($S103:U103)))</f>
        <v>0</v>
      </c>
      <c r="W103" s="3">
        <f>MAX(0,MIN(W$71,$R103-SUM($S103:V103)))</f>
        <v>0</v>
      </c>
      <c r="X103" s="3">
        <f>MAX(0,MIN(X$71,$R103-SUM($S103:W103)))</f>
        <v>3.7491524484604009</v>
      </c>
      <c r="Y103" s="3">
        <f>MAX(0,MIN(Y$71,$R103-SUM($S103:X103)))</f>
        <v>0</v>
      </c>
      <c r="Z103" s="3">
        <f>MAX(0,MIN(Z$71,$R103-SUM($S103:Y103)))</f>
        <v>0</v>
      </c>
      <c r="AA103" s="3">
        <f t="shared" si="43"/>
        <v>0.12041932043841072</v>
      </c>
      <c r="AC103" s="9">
        <f t="shared" si="31"/>
        <v>27</v>
      </c>
      <c r="AD103" s="3">
        <f t="shared" si="32"/>
        <v>3.8695717688988114</v>
      </c>
      <c r="AE103" s="3">
        <f>MIN(R103,Solvarmeproduktion!M31*$I$16/1000/24)</f>
        <v>0.10947210948946429</v>
      </c>
      <c r="AF103" s="3">
        <f>IF($I$35="Ja",MAX(0,MIN(IF($I$36="væske",AS103,AT103),$AD103-SUM($AE103:AE103)))*$I$44*IF(AU103&lt;$I$23,1,0),0)</f>
        <v>2</v>
      </c>
      <c r="AG103" s="56">
        <f t="shared" si="44"/>
        <v>0</v>
      </c>
      <c r="AH103" s="3">
        <f>MAX(0,MIN(AH$71,$AD103-SUM($AE103:AG103)))</f>
        <v>0</v>
      </c>
      <c r="AI103" s="3">
        <f>IF($I$35="Ja",MAX(0,MIN(IF($I$36="væske",AS103,AT103)-AF103,$AD103-SUM($AE103:AH103)))*$I$44*IF(AU103&lt;$I$29,1,0),0)</f>
        <v>0</v>
      </c>
      <c r="AJ103" s="3">
        <f>MAX(0,MIN(AJ$71,$AD103-SUM($AE103:AI103)))</f>
        <v>1.760099659409347</v>
      </c>
      <c r="AK103" s="3">
        <f>IF($I$35="Ja",MAX(0,MIN(IF($I$36="væske",AS103,AT103)-AF103-AI103,$AD103-SUM($AE103:AJ103)))*$I$44*IF(AU103&lt;$I$33,1,0),0)</f>
        <v>0</v>
      </c>
      <c r="AL103" s="3">
        <f>MAX(0,MIN(AL$71,$AD103-SUM($AE103:AK103)))</f>
        <v>0</v>
      </c>
      <c r="AM103" s="3">
        <f t="shared" si="45"/>
        <v>0.10947210948946429</v>
      </c>
      <c r="AO103" s="55">
        <v>-1.7</v>
      </c>
      <c r="AP103" s="58">
        <f t="shared" si="33"/>
        <v>3.6593925985507205</v>
      </c>
      <c r="AQ103" s="56">
        <f>IF($I$37="indtastes",$I$38,VLOOKUP(ROUND(AO103,0),'COP og ydelse'!$F$5:$J$31,3))</f>
        <v>3.0885486000000002</v>
      </c>
      <c r="AR103" s="56">
        <f t="shared" si="34"/>
        <v>3.6593925985507205</v>
      </c>
      <c r="AS103" s="56">
        <f t="shared" si="35"/>
        <v>2</v>
      </c>
      <c r="AT103" s="56">
        <f>IF($I$35="Ja",VLOOKUP(ROUND(AO103,0),'COP og ydelse'!$F$5:$J$31,5)/'COP og ydelse'!$J$14*$I$43,0)</f>
        <v>1.8895905334959531</v>
      </c>
      <c r="AU103" s="3">
        <f t="shared" si="36"/>
        <v>206.28857621814905</v>
      </c>
      <c r="AV103" s="3">
        <f t="shared" si="37"/>
        <v>2</v>
      </c>
      <c r="AW103" s="3">
        <f t="shared" si="38"/>
        <v>1.760099659409347</v>
      </c>
      <c r="AX103" s="3">
        <f t="shared" si="46"/>
        <v>1.1320074744557009</v>
      </c>
      <c r="AY103" s="56">
        <f t="shared" si="39"/>
        <v>4.1424597735272854</v>
      </c>
      <c r="AZ103" s="3">
        <f t="shared" si="40"/>
        <v>0.48280492976206002</v>
      </c>
      <c r="BA103" s="3">
        <f t="shared" si="41"/>
        <v>183.98172541672099</v>
      </c>
      <c r="BB103" s="3">
        <f t="shared" si="47"/>
        <v>367.96345083344198</v>
      </c>
    </row>
    <row r="104" spans="9:54">
      <c r="I104" s="18"/>
      <c r="J104" s="16"/>
      <c r="K104" s="9">
        <f>IF($I$50&gt;=M104,$O$53,0)</f>
        <v>0</v>
      </c>
      <c r="M104" s="8">
        <f t="shared" si="48"/>
        <v>28</v>
      </c>
      <c r="N104" s="2">
        <v>22.656660999999989</v>
      </c>
      <c r="O104" s="2">
        <v>0</v>
      </c>
      <c r="Q104" s="9">
        <f t="shared" si="27"/>
        <v>28</v>
      </c>
      <c r="R104" s="3">
        <f t="shared" si="29"/>
        <v>3.8447183278352313</v>
      </c>
      <c r="S104" s="3">
        <f t="shared" si="42"/>
        <v>0.10947210948946429</v>
      </c>
      <c r="T104" s="3">
        <f>MAX(0,MIN(T$71,$R104-SUM($S104:S104)))</f>
        <v>0</v>
      </c>
      <c r="U104" s="56">
        <f t="shared" si="30"/>
        <v>1.0947210948946429E-2</v>
      </c>
      <c r="V104" s="3">
        <f>MAX(0,MIN(V$71,$R104-SUM($S104:U104)))</f>
        <v>0</v>
      </c>
      <c r="W104" s="3">
        <f>MAX(0,MIN(W$71,$R104-SUM($S104:V104)))</f>
        <v>0</v>
      </c>
      <c r="X104" s="3">
        <f>MAX(0,MIN(X$71,$R104-SUM($S104:W104)))</f>
        <v>3.7242990073968207</v>
      </c>
      <c r="Y104" s="3">
        <f>MAX(0,MIN(Y$71,$R104-SUM($S104:X104)))</f>
        <v>0</v>
      </c>
      <c r="Z104" s="3">
        <f>MAX(0,MIN(Z$71,$R104-SUM($S104:Y104)))</f>
        <v>0</v>
      </c>
      <c r="AA104" s="3">
        <f t="shared" si="43"/>
        <v>0.12041932043841072</v>
      </c>
      <c r="AC104" s="9">
        <f t="shared" si="31"/>
        <v>28</v>
      </c>
      <c r="AD104" s="3">
        <f t="shared" si="32"/>
        <v>3.8447183278352313</v>
      </c>
      <c r="AE104" s="3">
        <f>MIN(R104,Solvarmeproduktion!M32*$I$16/1000/24)</f>
        <v>0.10947210948946429</v>
      </c>
      <c r="AF104" s="3">
        <f>IF($I$35="Ja",MAX(0,MIN(IF($I$36="væske",AS104,AT104),$AD104-SUM($AE104:AE104)))*$I$44*IF(AU104&lt;$I$23,1,0),0)</f>
        <v>2</v>
      </c>
      <c r="AG104" s="56">
        <f t="shared" si="44"/>
        <v>0</v>
      </c>
      <c r="AH104" s="3">
        <f>MAX(0,MIN(AH$71,$AD104-SUM($AE104:AG104)))</f>
        <v>0</v>
      </c>
      <c r="AI104" s="3">
        <f>IF($I$35="Ja",MAX(0,MIN(IF($I$36="væske",AS104,AT104)-AF104,$AD104-SUM($AE104:AH104)))*$I$44*IF(AU104&lt;$I$29,1,0),0)</f>
        <v>0</v>
      </c>
      <c r="AJ104" s="3">
        <f>MAX(0,MIN(AJ$71,$AD104-SUM($AE104:AI104)))</f>
        <v>1.7352462183457669</v>
      </c>
      <c r="AK104" s="3">
        <f>IF($I$35="Ja",MAX(0,MIN(IF($I$36="væske",AS104,AT104)-AF104-AI104,$AD104-SUM($AE104:AJ104)))*$I$44*IF(AU104&lt;$I$33,1,0),0)</f>
        <v>0</v>
      </c>
      <c r="AL104" s="3">
        <f>MAX(0,MIN(AL$71,$AD104-SUM($AE104:AK104)))</f>
        <v>0</v>
      </c>
      <c r="AM104" s="3">
        <f t="shared" si="45"/>
        <v>0.10947210948946429</v>
      </c>
      <c r="AO104" s="55">
        <v>-1.6</v>
      </c>
      <c r="AP104" s="58">
        <f t="shared" si="33"/>
        <v>3.6593925985507205</v>
      </c>
      <c r="AQ104" s="56">
        <f>IF($I$37="indtastes",$I$38,VLOOKUP(ROUND(AO104,0),'COP og ydelse'!$F$5:$J$31,3))</f>
        <v>3.0885486000000002</v>
      </c>
      <c r="AR104" s="56">
        <f t="shared" si="34"/>
        <v>3.6593925985507205</v>
      </c>
      <c r="AS104" s="56">
        <f t="shared" si="35"/>
        <v>2</v>
      </c>
      <c r="AT104" s="56">
        <f>IF($I$35="Ja",VLOOKUP(ROUND(AO104,0),'COP og ydelse'!$F$5:$J$31,5)/'COP og ydelse'!$J$14*$I$43,0)</f>
        <v>1.8895905334959531</v>
      </c>
      <c r="AU104" s="3">
        <f t="shared" si="36"/>
        <v>206.28857621814905</v>
      </c>
      <c r="AV104" s="3">
        <f t="shared" si="37"/>
        <v>2</v>
      </c>
      <c r="AW104" s="3">
        <f t="shared" si="38"/>
        <v>1.7352462183457669</v>
      </c>
      <c r="AX104" s="3">
        <f t="shared" si="46"/>
        <v>1.1301434663759324</v>
      </c>
      <c r="AY104" s="56">
        <f t="shared" si="39"/>
        <v>4.1356386361565418</v>
      </c>
      <c r="AZ104" s="3">
        <f t="shared" si="40"/>
        <v>0.48360124661633908</v>
      </c>
      <c r="BA104" s="3">
        <f t="shared" si="41"/>
        <v>184.26043631571869</v>
      </c>
      <c r="BB104" s="3">
        <f t="shared" si="47"/>
        <v>368.52087263143738</v>
      </c>
    </row>
    <row r="105" spans="9:54">
      <c r="I105" s="18"/>
      <c r="J105" s="16"/>
      <c r="K105" s="9">
        <f>IF($I$50&gt;=M105,$O$53,0)</f>
        <v>0</v>
      </c>
      <c r="M105" s="8">
        <f t="shared" si="48"/>
        <v>29</v>
      </c>
      <c r="N105" s="2">
        <v>22.38041299999999</v>
      </c>
      <c r="O105" s="2">
        <v>0</v>
      </c>
      <c r="Q105" s="9">
        <f t="shared" si="27"/>
        <v>29</v>
      </c>
      <c r="R105" s="3">
        <f t="shared" si="29"/>
        <v>3.7999818100341485</v>
      </c>
      <c r="S105" s="3">
        <f t="shared" si="42"/>
        <v>2.7824567471607147E-2</v>
      </c>
      <c r="T105" s="3">
        <f>MAX(0,MIN(T$71,$R105-SUM($S105:S105)))</f>
        <v>0</v>
      </c>
      <c r="U105" s="56">
        <f t="shared" si="30"/>
        <v>2.7824567471607148E-3</v>
      </c>
      <c r="V105" s="3">
        <f>MAX(0,MIN(V$71,$R105-SUM($S105:U105)))</f>
        <v>0</v>
      </c>
      <c r="W105" s="3">
        <f>MAX(0,MIN(W$71,$R105-SUM($S105:V105)))</f>
        <v>0</v>
      </c>
      <c r="X105" s="3">
        <f>MAX(0,MIN(X$71,$R105-SUM($S105:W105)))</f>
        <v>3.7693747858153808</v>
      </c>
      <c r="Y105" s="3">
        <f>MAX(0,MIN(Y$71,$R105-SUM($S105:X105)))</f>
        <v>0</v>
      </c>
      <c r="Z105" s="3">
        <f>MAX(0,MIN(Z$71,$R105-SUM($S105:Y105)))</f>
        <v>0</v>
      </c>
      <c r="AA105" s="3">
        <f t="shared" si="43"/>
        <v>3.0607024218767862E-2</v>
      </c>
      <c r="AC105" s="9">
        <f t="shared" si="31"/>
        <v>29</v>
      </c>
      <c r="AD105" s="3">
        <f t="shared" si="32"/>
        <v>3.7999818100341485</v>
      </c>
      <c r="AE105" s="3">
        <f>MIN(R105,Solvarmeproduktion!M33*$I$16/1000/24)</f>
        <v>2.7824567471607147E-2</v>
      </c>
      <c r="AF105" s="3">
        <f>IF($I$35="Ja",MAX(0,MIN(IF($I$36="væske",AS105,AT105),$AD105-SUM($AE105:AE105)))*$I$44*IF(AU105&lt;$I$23,1,0),0)</f>
        <v>2</v>
      </c>
      <c r="AG105" s="56">
        <f t="shared" si="44"/>
        <v>0</v>
      </c>
      <c r="AH105" s="3">
        <f>MAX(0,MIN(AH$71,$AD105-SUM($AE105:AG105)))</f>
        <v>0</v>
      </c>
      <c r="AI105" s="3">
        <f>IF($I$35="Ja",MAX(0,MIN(IF($I$36="væske",AS105,AT105)-AF105,$AD105-SUM($AE105:AH105)))*$I$44*IF(AU105&lt;$I$29,1,0),0)</f>
        <v>0</v>
      </c>
      <c r="AJ105" s="3">
        <f>MAX(0,MIN(AJ$71,$AD105-SUM($AE105:AI105)))</f>
        <v>1.7721572425625411</v>
      </c>
      <c r="AK105" s="3">
        <f>IF($I$35="Ja",MAX(0,MIN(IF($I$36="væske",AS105,AT105)-AF105-AI105,$AD105-SUM($AE105:AJ105)))*$I$44*IF(AU105&lt;$I$33,1,0),0)</f>
        <v>0</v>
      </c>
      <c r="AL105" s="3">
        <f>MAX(0,MIN(AL$71,$AD105-SUM($AE105:AK105)))</f>
        <v>0</v>
      </c>
      <c r="AM105" s="3">
        <f t="shared" si="45"/>
        <v>2.7824567471607147E-2</v>
      </c>
      <c r="AO105" s="55">
        <v>-1.5</v>
      </c>
      <c r="AP105" s="58">
        <f t="shared" si="33"/>
        <v>3.6593925985507205</v>
      </c>
      <c r="AQ105" s="56">
        <f>IF($I$37="indtastes",$I$38,VLOOKUP(ROUND(AO105,0),'COP og ydelse'!$F$5:$J$31,3))</f>
        <v>3.0885486000000002</v>
      </c>
      <c r="AR105" s="56">
        <f t="shared" si="34"/>
        <v>3.6593925985507205</v>
      </c>
      <c r="AS105" s="56">
        <f t="shared" si="35"/>
        <v>2</v>
      </c>
      <c r="AT105" s="56">
        <f>IF($I$35="Ja",VLOOKUP(ROUND(AO105,0),'COP og ydelse'!$F$5:$J$31,5)/'COP og ydelse'!$J$14*$I$43,0)</f>
        <v>1.8895905334959531</v>
      </c>
      <c r="AU105" s="3">
        <f t="shared" si="36"/>
        <v>206.28857621814905</v>
      </c>
      <c r="AV105" s="3">
        <f t="shared" si="37"/>
        <v>2</v>
      </c>
      <c r="AW105" s="3">
        <f t="shared" si="38"/>
        <v>1.7721572425625411</v>
      </c>
      <c r="AX105" s="3">
        <f t="shared" si="46"/>
        <v>1.1329117931921906</v>
      </c>
      <c r="AY105" s="56">
        <f t="shared" si="39"/>
        <v>4.145769030818327</v>
      </c>
      <c r="AZ105" s="3">
        <f t="shared" si="40"/>
        <v>0.48241954270308762</v>
      </c>
      <c r="BA105" s="3">
        <f t="shared" si="41"/>
        <v>183.84683994608065</v>
      </c>
      <c r="BB105" s="3">
        <f t="shared" si="47"/>
        <v>367.6936798921613</v>
      </c>
    </row>
    <row r="106" spans="9:54">
      <c r="I106" s="18"/>
      <c r="J106" s="16"/>
      <c r="K106" s="9">
        <f>IF($I$50&gt;=M106,$O$53,0)</f>
        <v>0</v>
      </c>
      <c r="M106" s="8">
        <f t="shared" si="48"/>
        <v>30</v>
      </c>
      <c r="N106" s="2">
        <v>22.345881999999989</v>
      </c>
      <c r="O106" s="2">
        <v>0</v>
      </c>
      <c r="Q106" s="9">
        <f t="shared" si="27"/>
        <v>30</v>
      </c>
      <c r="R106" s="3">
        <f t="shared" si="29"/>
        <v>3.7943897453090134</v>
      </c>
      <c r="S106" s="3">
        <f t="shared" si="42"/>
        <v>5.0756050707321441E-2</v>
      </c>
      <c r="T106" s="3">
        <f>MAX(0,MIN(T$71,$R106-SUM($S106:S106)))</f>
        <v>0</v>
      </c>
      <c r="U106" s="56">
        <f t="shared" si="30"/>
        <v>5.0756050707321445E-3</v>
      </c>
      <c r="V106" s="3">
        <f>MAX(0,MIN(V$71,$R106-SUM($S106:U106)))</f>
        <v>0</v>
      </c>
      <c r="W106" s="3">
        <f>MAX(0,MIN(W$71,$R106-SUM($S106:V106)))</f>
        <v>0</v>
      </c>
      <c r="X106" s="3">
        <f>MAX(0,MIN(X$71,$R106-SUM($S106:W106)))</f>
        <v>3.7385580895309598</v>
      </c>
      <c r="Y106" s="3">
        <f>MAX(0,MIN(Y$71,$R106-SUM($S106:X106)))</f>
        <v>0</v>
      </c>
      <c r="Z106" s="3">
        <f>MAX(0,MIN(Z$71,$R106-SUM($S106:Y106)))</f>
        <v>0</v>
      </c>
      <c r="AA106" s="3">
        <f t="shared" si="43"/>
        <v>5.5831655778053588E-2</v>
      </c>
      <c r="AC106" s="9">
        <f t="shared" si="31"/>
        <v>30</v>
      </c>
      <c r="AD106" s="3">
        <f t="shared" si="32"/>
        <v>3.7943897453090134</v>
      </c>
      <c r="AE106" s="3">
        <f>MIN(R106,Solvarmeproduktion!M34*$I$16/1000/24)</f>
        <v>5.0756050707321441E-2</v>
      </c>
      <c r="AF106" s="3">
        <f>IF($I$35="Ja",MAX(0,MIN(IF($I$36="væske",AS106,AT106),$AD106-SUM($AE106:AE106)))*$I$44*IF(AU106&lt;$I$23,1,0),0)</f>
        <v>2</v>
      </c>
      <c r="AG106" s="56">
        <f t="shared" si="44"/>
        <v>0</v>
      </c>
      <c r="AH106" s="3">
        <f>MAX(0,MIN(AH$71,$AD106-SUM($AE106:AG106)))</f>
        <v>0</v>
      </c>
      <c r="AI106" s="3">
        <f>IF($I$35="Ja",MAX(0,MIN(IF($I$36="væske",AS106,AT106)-AF106,$AD106-SUM($AE106:AH106)))*$I$44*IF(AU106&lt;$I$29,1,0),0)</f>
        <v>0</v>
      </c>
      <c r="AJ106" s="3">
        <f>MAX(0,MIN(AJ$71,$AD106-SUM($AE106:AI106)))</f>
        <v>1.7436336946016922</v>
      </c>
      <c r="AK106" s="3">
        <f>IF($I$35="Ja",MAX(0,MIN(IF($I$36="væske",AS106,AT106)-AF106-AI106,$AD106-SUM($AE106:AJ106)))*$I$44*IF(AU106&lt;$I$33,1,0),0)</f>
        <v>0</v>
      </c>
      <c r="AL106" s="3">
        <f>MAX(0,MIN(AL$71,$AD106-SUM($AE106:AK106)))</f>
        <v>0</v>
      </c>
      <c r="AM106" s="3">
        <f t="shared" si="45"/>
        <v>5.0756050707321441E-2</v>
      </c>
      <c r="AO106" s="55">
        <v>-1.3</v>
      </c>
      <c r="AP106" s="58">
        <f t="shared" si="33"/>
        <v>3.6593925985507205</v>
      </c>
      <c r="AQ106" s="56">
        <f>IF($I$37="indtastes",$I$38,VLOOKUP(ROUND(AO106,0),'COP og ydelse'!$F$5:$J$31,3))</f>
        <v>3.1275064860000001</v>
      </c>
      <c r="AR106" s="56">
        <f t="shared" si="34"/>
        <v>3.6593925985507205</v>
      </c>
      <c r="AS106" s="56">
        <f t="shared" si="35"/>
        <v>2</v>
      </c>
      <c r="AT106" s="56">
        <f>IF($I$35="Ja",VLOOKUP(ROUND(AO106,0),'COP og ydelse'!$F$5:$J$31,5)/'COP og ydelse'!$J$14*$I$43,0)</f>
        <v>1.9543290190724429</v>
      </c>
      <c r="AU106" s="3">
        <f t="shared" si="36"/>
        <v>206.28857621814905</v>
      </c>
      <c r="AV106" s="3">
        <f t="shared" si="37"/>
        <v>2</v>
      </c>
      <c r="AW106" s="3">
        <f t="shared" si="38"/>
        <v>1.7436336946016922</v>
      </c>
      <c r="AX106" s="3">
        <f t="shared" si="46"/>
        <v>1.130772527095127</v>
      </c>
      <c r="AY106" s="56">
        <f t="shared" si="39"/>
        <v>4.1379406162964019</v>
      </c>
      <c r="AZ106" s="3">
        <f t="shared" si="40"/>
        <v>0.48333221412685917</v>
      </c>
      <c r="BA106" s="3">
        <f t="shared" si="41"/>
        <v>184.1662749444007</v>
      </c>
      <c r="BB106" s="3">
        <f t="shared" si="47"/>
        <v>368.3325498888014</v>
      </c>
    </row>
    <row r="107" spans="9:54">
      <c r="I107" s="18"/>
      <c r="J107" s="16"/>
      <c r="M107" s="8">
        <f t="shared" si="48"/>
        <v>31</v>
      </c>
      <c r="N107" s="2">
        <v>22.280657000000009</v>
      </c>
      <c r="O107" s="2">
        <v>0</v>
      </c>
      <c r="Q107" s="9">
        <f t="shared" si="27"/>
        <v>31</v>
      </c>
      <c r="R107" s="3">
        <f t="shared" si="29"/>
        <v>3.7838269923711652</v>
      </c>
      <c r="S107" s="3">
        <f t="shared" si="42"/>
        <v>6.9703315950178577E-2</v>
      </c>
      <c r="T107" s="3">
        <f>MAX(0,MIN(T$71,$R107-SUM($S107:S107)))</f>
        <v>0</v>
      </c>
      <c r="U107" s="56">
        <f t="shared" si="30"/>
        <v>6.9703315950178577E-3</v>
      </c>
      <c r="V107" s="3">
        <f>MAX(0,MIN(V$71,$R107-SUM($S107:U107)))</f>
        <v>0</v>
      </c>
      <c r="W107" s="3">
        <f>MAX(0,MIN(W$71,$R107-SUM($S107:V107)))</f>
        <v>0</v>
      </c>
      <c r="X107" s="3">
        <f>MAX(0,MIN(X$71,$R107-SUM($S107:W107)))</f>
        <v>3.7071533448259686</v>
      </c>
      <c r="Y107" s="3">
        <f>MAX(0,MIN(Y$71,$R107-SUM($S107:X107)))</f>
        <v>0</v>
      </c>
      <c r="Z107" s="3">
        <f>MAX(0,MIN(Z$71,$R107-SUM($S107:Y107)))</f>
        <v>0</v>
      </c>
      <c r="AA107" s="3">
        <f t="shared" si="43"/>
        <v>7.6673647545196427E-2</v>
      </c>
      <c r="AC107" s="9">
        <f t="shared" si="31"/>
        <v>31</v>
      </c>
      <c r="AD107" s="3">
        <f t="shared" si="32"/>
        <v>3.7838269923711652</v>
      </c>
      <c r="AE107" s="3">
        <f>MIN(R107,Solvarmeproduktion!M35*$I$16/1000/24)</f>
        <v>6.9703315950178577E-2</v>
      </c>
      <c r="AF107" s="3">
        <f>IF($I$35="Ja",MAX(0,MIN(IF($I$36="væske",AS107,AT107),$AD107-SUM($AE107:AE107)))*$I$44*IF(AU107&lt;$I$23,1,0),0)</f>
        <v>2</v>
      </c>
      <c r="AG107" s="56">
        <f t="shared" si="44"/>
        <v>0</v>
      </c>
      <c r="AH107" s="3">
        <f>MAX(0,MIN(AH$71,$AD107-SUM($AE107:AG107)))</f>
        <v>0</v>
      </c>
      <c r="AI107" s="3">
        <f>IF($I$35="Ja",MAX(0,MIN(IF($I$36="væske",AS107,AT107)-AF107,$AD107-SUM($AE107:AH107)))*$I$44*IF(AU107&lt;$I$29,1,0),0)</f>
        <v>0</v>
      </c>
      <c r="AJ107" s="3">
        <f>MAX(0,MIN(AJ$71,$AD107-SUM($AE107:AI107)))</f>
        <v>1.7141236764209866</v>
      </c>
      <c r="AK107" s="3">
        <f>IF($I$35="Ja",MAX(0,MIN(IF($I$36="væske",AS107,AT107)-AF107-AI107,$AD107-SUM($AE107:AJ107)))*$I$44*IF(AU107&lt;$I$33,1,0),0)</f>
        <v>0</v>
      </c>
      <c r="AL107" s="3">
        <f>MAX(0,MIN(AL$71,$AD107-SUM($AE107:AK107)))</f>
        <v>0</v>
      </c>
      <c r="AM107" s="3">
        <f t="shared" si="45"/>
        <v>6.9703315950178577E-2</v>
      </c>
      <c r="AO107" s="55">
        <v>-1.2</v>
      </c>
      <c r="AP107" s="58">
        <f t="shared" si="33"/>
        <v>3.6593925985507205</v>
      </c>
      <c r="AQ107" s="56">
        <f>IF($I$37="indtastes",$I$38,VLOOKUP(ROUND(AO107,0),'COP og ydelse'!$F$5:$J$31,3))</f>
        <v>3.1275064860000001</v>
      </c>
      <c r="AR107" s="56">
        <f t="shared" si="34"/>
        <v>3.6593925985507205</v>
      </c>
      <c r="AS107" s="56">
        <f t="shared" si="35"/>
        <v>2</v>
      </c>
      <c r="AT107" s="56">
        <f>IF($I$35="Ja",VLOOKUP(ROUND(AO107,0),'COP og ydelse'!$F$5:$J$31,5)/'COP og ydelse'!$J$14*$I$43,0)</f>
        <v>1.9543290190724429</v>
      </c>
      <c r="AU107" s="3">
        <f t="shared" si="36"/>
        <v>206.28857621814905</v>
      </c>
      <c r="AV107" s="3">
        <f t="shared" si="37"/>
        <v>2</v>
      </c>
      <c r="AW107" s="3">
        <f t="shared" si="38"/>
        <v>1.7141236764209866</v>
      </c>
      <c r="AX107" s="3">
        <f t="shared" si="46"/>
        <v>1.1285592757315741</v>
      </c>
      <c r="AY107" s="56">
        <f t="shared" si="39"/>
        <v>4.1298414606378842</v>
      </c>
      <c r="AZ107" s="3">
        <f t="shared" si="40"/>
        <v>0.48428009139389228</v>
      </c>
      <c r="BA107" s="3">
        <f t="shared" si="41"/>
        <v>184.49803198786228</v>
      </c>
      <c r="BB107" s="3">
        <f t="shared" si="47"/>
        <v>368.99606397572455</v>
      </c>
    </row>
    <row r="108" spans="9:54">
      <c r="I108" s="18"/>
      <c r="J108" s="16"/>
      <c r="M108" s="8">
        <f t="shared" si="48"/>
        <v>32</v>
      </c>
      <c r="N108" s="2">
        <v>22.207759000000006</v>
      </c>
      <c r="O108" s="2">
        <v>0</v>
      </c>
      <c r="Q108" s="9">
        <f t="shared" si="27"/>
        <v>32</v>
      </c>
      <c r="R108" s="3">
        <f t="shared" si="29"/>
        <v>3.7720216483517932</v>
      </c>
      <c r="S108" s="3">
        <f t="shared" si="42"/>
        <v>4.5718350303750009E-2</v>
      </c>
      <c r="T108" s="3">
        <f>MAX(0,MIN(T$71,$R108-SUM($S108:S108)))</f>
        <v>0</v>
      </c>
      <c r="U108" s="56">
        <f t="shared" si="30"/>
        <v>4.5718350303750009E-3</v>
      </c>
      <c r="V108" s="3">
        <f>MAX(0,MIN(V$71,$R108-SUM($S108:U108)))</f>
        <v>0</v>
      </c>
      <c r="W108" s="3">
        <f>MAX(0,MIN(W$71,$R108-SUM($S108:V108)))</f>
        <v>0</v>
      </c>
      <c r="X108" s="3">
        <f>MAX(0,MIN(X$71,$R108-SUM($S108:W108)))</f>
        <v>3.7217314630176683</v>
      </c>
      <c r="Y108" s="3">
        <f>MAX(0,MIN(Y$71,$R108-SUM($S108:X108)))</f>
        <v>0</v>
      </c>
      <c r="Z108" s="3">
        <f>MAX(0,MIN(Z$71,$R108-SUM($S108:Y108)))</f>
        <v>0</v>
      </c>
      <c r="AA108" s="3">
        <f t="shared" si="43"/>
        <v>5.0290185334125007E-2</v>
      </c>
      <c r="AC108" s="9">
        <f t="shared" si="31"/>
        <v>32</v>
      </c>
      <c r="AD108" s="3">
        <f t="shared" si="32"/>
        <v>3.7720216483517932</v>
      </c>
      <c r="AE108" s="3">
        <f>MIN(R108,Solvarmeproduktion!M36*$I$16/1000/24)</f>
        <v>4.5718350303750009E-2</v>
      </c>
      <c r="AF108" s="3">
        <f>IF($I$35="Ja",MAX(0,MIN(IF($I$36="væske",AS108,AT108),$AD108-SUM($AE108:AE108)))*$I$44*IF(AU108&lt;$I$23,1,0),0)</f>
        <v>2</v>
      </c>
      <c r="AG108" s="56">
        <f t="shared" si="44"/>
        <v>0</v>
      </c>
      <c r="AH108" s="3">
        <f>MAX(0,MIN(AH$71,$AD108-SUM($AE108:AG108)))</f>
        <v>0</v>
      </c>
      <c r="AI108" s="3">
        <f>IF($I$35="Ja",MAX(0,MIN(IF($I$36="væske",AS108,AT108)-AF108,$AD108-SUM($AE108:AH108)))*$I$44*IF(AU108&lt;$I$29,1,0),0)</f>
        <v>0</v>
      </c>
      <c r="AJ108" s="3">
        <f>MAX(0,MIN(AJ$71,$AD108-SUM($AE108:AI108)))</f>
        <v>1.7263032980480433</v>
      </c>
      <c r="AK108" s="3">
        <f>IF($I$35="Ja",MAX(0,MIN(IF($I$36="væske",AS108,AT108)-AF108-AI108,$AD108-SUM($AE108:AJ108)))*$I$44*IF(AU108&lt;$I$33,1,0),0)</f>
        <v>0</v>
      </c>
      <c r="AL108" s="3">
        <f>MAX(0,MIN(AL$71,$AD108-SUM($AE108:AK108)))</f>
        <v>0</v>
      </c>
      <c r="AM108" s="3">
        <f t="shared" si="45"/>
        <v>4.5718350303750009E-2</v>
      </c>
      <c r="AO108" s="55">
        <v>-1.2</v>
      </c>
      <c r="AP108" s="58">
        <f t="shared" si="33"/>
        <v>3.6593925985507205</v>
      </c>
      <c r="AQ108" s="56">
        <f>IF($I$37="indtastes",$I$38,VLOOKUP(ROUND(AO108,0),'COP og ydelse'!$F$5:$J$31,3))</f>
        <v>3.1275064860000001</v>
      </c>
      <c r="AR108" s="56">
        <f t="shared" si="34"/>
        <v>3.6593925985507205</v>
      </c>
      <c r="AS108" s="56">
        <f t="shared" si="35"/>
        <v>2</v>
      </c>
      <c r="AT108" s="56">
        <f>IF($I$35="Ja",VLOOKUP(ROUND(AO108,0),'COP og ydelse'!$F$5:$J$31,5)/'COP og ydelse'!$J$14*$I$43,0)</f>
        <v>1.9543290190724429</v>
      </c>
      <c r="AU108" s="3">
        <f t="shared" si="36"/>
        <v>206.28857621814905</v>
      </c>
      <c r="AV108" s="3">
        <f t="shared" si="37"/>
        <v>2</v>
      </c>
      <c r="AW108" s="3">
        <f t="shared" si="38"/>
        <v>1.7263032980480433</v>
      </c>
      <c r="AX108" s="3">
        <f t="shared" si="46"/>
        <v>1.1294727473536033</v>
      </c>
      <c r="AY108" s="56">
        <f t="shared" si="39"/>
        <v>4.1331842119305238</v>
      </c>
      <c r="AZ108" s="3">
        <f t="shared" si="40"/>
        <v>0.48388842535180449</v>
      </c>
      <c r="BA108" s="3">
        <f t="shared" si="41"/>
        <v>184.36094887313155</v>
      </c>
      <c r="BB108" s="3">
        <f t="shared" si="47"/>
        <v>368.7218977462631</v>
      </c>
    </row>
    <row r="109" spans="9:54">
      <c r="I109" s="18"/>
      <c r="J109" s="16"/>
      <c r="M109" s="8">
        <f t="shared" si="48"/>
        <v>33</v>
      </c>
      <c r="N109" s="2">
        <v>22.188575000000011</v>
      </c>
      <c r="O109" s="2">
        <v>0</v>
      </c>
      <c r="Q109" s="9">
        <f t="shared" si="27"/>
        <v>33</v>
      </c>
      <c r="R109" s="3">
        <f t="shared" si="29"/>
        <v>3.7689149277330163</v>
      </c>
      <c r="S109" s="3">
        <f t="shared" si="42"/>
        <v>4.1878748478571433E-2</v>
      </c>
      <c r="T109" s="3">
        <f>MAX(0,MIN(T$71,$R109-SUM($S109:S109)))</f>
        <v>0</v>
      </c>
      <c r="U109" s="56">
        <f t="shared" si="30"/>
        <v>4.1878748478571433E-3</v>
      </c>
      <c r="V109" s="3">
        <f>MAX(0,MIN(V$71,$R109-SUM($S109:U109)))</f>
        <v>0</v>
      </c>
      <c r="W109" s="3">
        <f>MAX(0,MIN(W$71,$R109-SUM($S109:V109)))</f>
        <v>0</v>
      </c>
      <c r="X109" s="3">
        <f>MAX(0,MIN(X$71,$R109-SUM($S109:W109)))</f>
        <v>3.7228483044065879</v>
      </c>
      <c r="Y109" s="3">
        <f>MAX(0,MIN(Y$71,$R109-SUM($S109:X109)))</f>
        <v>0</v>
      </c>
      <c r="Z109" s="3">
        <f>MAX(0,MIN(Z$71,$R109-SUM($S109:Y109)))</f>
        <v>0</v>
      </c>
      <c r="AA109" s="3">
        <f t="shared" si="43"/>
        <v>4.606662332642858E-2</v>
      </c>
      <c r="AC109" s="9">
        <f t="shared" si="31"/>
        <v>33</v>
      </c>
      <c r="AD109" s="3">
        <f t="shared" si="32"/>
        <v>3.7689149277330163</v>
      </c>
      <c r="AE109" s="3">
        <f>MIN(R109,Solvarmeproduktion!M37*$I$16/1000/24)</f>
        <v>4.1878748478571433E-2</v>
      </c>
      <c r="AF109" s="3">
        <f>IF($I$35="Ja",MAX(0,MIN(IF($I$36="væske",AS109,AT109),$AD109-SUM($AE109:AE109)))*$I$44*IF(AU109&lt;$I$23,1,0),0)</f>
        <v>2</v>
      </c>
      <c r="AG109" s="56">
        <f t="shared" si="44"/>
        <v>0</v>
      </c>
      <c r="AH109" s="3">
        <f>MAX(0,MIN(AH$71,$AD109-SUM($AE109:AG109)))</f>
        <v>0</v>
      </c>
      <c r="AI109" s="3">
        <f>IF($I$35="Ja",MAX(0,MIN(IF($I$36="væske",AS109,AT109)-AF109,$AD109-SUM($AE109:AH109)))*$I$44*IF(AU109&lt;$I$29,1,0),0)</f>
        <v>0</v>
      </c>
      <c r="AJ109" s="3">
        <f>MAX(0,MIN(AJ$71,$AD109-SUM($AE109:AI109)))</f>
        <v>1.7270361792544446</v>
      </c>
      <c r="AK109" s="3">
        <f>IF($I$35="Ja",MAX(0,MIN(IF($I$36="væske",AS109,AT109)-AF109-AI109,$AD109-SUM($AE109:AJ109)))*$I$44*IF(AU109&lt;$I$33,1,0),0)</f>
        <v>0</v>
      </c>
      <c r="AL109" s="3">
        <f>MAX(0,MIN(AL$71,$AD109-SUM($AE109:AK109)))</f>
        <v>0</v>
      </c>
      <c r="AM109" s="3">
        <f t="shared" si="45"/>
        <v>4.1878748478571433E-2</v>
      </c>
      <c r="AO109" s="55">
        <v>-1.1000000000000001</v>
      </c>
      <c r="AP109" s="58">
        <f t="shared" si="33"/>
        <v>3.6593925985507205</v>
      </c>
      <c r="AQ109" s="56">
        <f>IF($I$37="indtastes",$I$38,VLOOKUP(ROUND(AO109,0),'COP og ydelse'!$F$5:$J$31,3))</f>
        <v>3.1275064860000001</v>
      </c>
      <c r="AR109" s="56">
        <f t="shared" si="34"/>
        <v>3.6593925985507205</v>
      </c>
      <c r="AS109" s="56">
        <f t="shared" si="35"/>
        <v>2</v>
      </c>
      <c r="AT109" s="56">
        <f>IF($I$35="Ja",VLOOKUP(ROUND(AO109,0),'COP og ydelse'!$F$5:$J$31,5)/'COP og ydelse'!$J$14*$I$43,0)</f>
        <v>1.9543290190724429</v>
      </c>
      <c r="AU109" s="3">
        <f t="shared" si="36"/>
        <v>206.28857621814905</v>
      </c>
      <c r="AV109" s="3">
        <f t="shared" si="37"/>
        <v>2</v>
      </c>
      <c r="AW109" s="3">
        <f t="shared" si="38"/>
        <v>1.7270361792544446</v>
      </c>
      <c r="AX109" s="3">
        <f t="shared" si="46"/>
        <v>1.1295277134440833</v>
      </c>
      <c r="AY109" s="56">
        <f t="shared" si="39"/>
        <v>4.1333853544351973</v>
      </c>
      <c r="AZ109" s="3">
        <f t="shared" si="40"/>
        <v>0.48386487793932975</v>
      </c>
      <c r="BA109" s="3">
        <f t="shared" si="41"/>
        <v>184.35270727876542</v>
      </c>
      <c r="BB109" s="3">
        <f t="shared" si="47"/>
        <v>368.70541455753084</v>
      </c>
    </row>
    <row r="110" spans="9:54">
      <c r="I110" s="18"/>
      <c r="J110" s="16"/>
      <c r="M110" s="8">
        <f t="shared" si="48"/>
        <v>34</v>
      </c>
      <c r="N110" s="2">
        <v>22.161717999999979</v>
      </c>
      <c r="O110" s="2">
        <v>0</v>
      </c>
      <c r="Q110" s="9">
        <f t="shared" si="27"/>
        <v>34</v>
      </c>
      <c r="R110" s="3">
        <f t="shared" si="29"/>
        <v>3.7645656160327143</v>
      </c>
      <c r="S110" s="3">
        <f t="shared" si="42"/>
        <v>7.4157403612500006E-2</v>
      </c>
      <c r="T110" s="3">
        <f>MAX(0,MIN(T$71,$R110-SUM($S110:S110)))</f>
        <v>0</v>
      </c>
      <c r="U110" s="56">
        <f t="shared" si="30"/>
        <v>7.4157403612500009E-3</v>
      </c>
      <c r="V110" s="3">
        <f>MAX(0,MIN(V$71,$R110-SUM($S110:U110)))</f>
        <v>0</v>
      </c>
      <c r="W110" s="3">
        <f>MAX(0,MIN(W$71,$R110-SUM($S110:V110)))</f>
        <v>0</v>
      </c>
      <c r="X110" s="3">
        <f>MAX(0,MIN(X$71,$R110-SUM($S110:W110)))</f>
        <v>3.6829924720589644</v>
      </c>
      <c r="Y110" s="3">
        <f>MAX(0,MIN(Y$71,$R110-SUM($S110:X110)))</f>
        <v>0</v>
      </c>
      <c r="Z110" s="3">
        <f>MAX(0,MIN(Z$71,$R110-SUM($S110:Y110)))</f>
        <v>0</v>
      </c>
      <c r="AA110" s="3">
        <f t="shared" si="43"/>
        <v>8.1573143973750012E-2</v>
      </c>
      <c r="AC110" s="9">
        <f t="shared" si="31"/>
        <v>34</v>
      </c>
      <c r="AD110" s="3">
        <f t="shared" si="32"/>
        <v>3.7645656160327143</v>
      </c>
      <c r="AE110" s="3">
        <f>MIN(R110,Solvarmeproduktion!M38*$I$16/1000/24)</f>
        <v>7.4157403612500006E-2</v>
      </c>
      <c r="AF110" s="3">
        <f>IF($I$35="Ja",MAX(0,MIN(IF($I$36="væske",AS110,AT110),$AD110-SUM($AE110:AE110)))*$I$44*IF(AU110&lt;$I$23,1,0),0)</f>
        <v>2</v>
      </c>
      <c r="AG110" s="56">
        <f t="shared" si="44"/>
        <v>0</v>
      </c>
      <c r="AH110" s="3">
        <f>MAX(0,MIN(AH$71,$AD110-SUM($AE110:AG110)))</f>
        <v>0</v>
      </c>
      <c r="AI110" s="3">
        <f>IF($I$35="Ja",MAX(0,MIN(IF($I$36="væske",AS110,AT110)-AF110,$AD110-SUM($AE110:AH110)))*$I$44*IF(AU110&lt;$I$29,1,0),0)</f>
        <v>0</v>
      </c>
      <c r="AJ110" s="3">
        <f>MAX(0,MIN(AJ$71,$AD110-SUM($AE110:AI110)))</f>
        <v>1.6904082124202144</v>
      </c>
      <c r="AK110" s="3">
        <f>IF($I$35="Ja",MAX(0,MIN(IF($I$36="væske",AS110,AT110)-AF110-AI110,$AD110-SUM($AE110:AJ110)))*$I$44*IF(AU110&lt;$I$33,1,0),0)</f>
        <v>0</v>
      </c>
      <c r="AL110" s="3">
        <f>MAX(0,MIN(AL$71,$AD110-SUM($AE110:AK110)))</f>
        <v>0</v>
      </c>
      <c r="AM110" s="3">
        <f t="shared" si="45"/>
        <v>7.4157403612500006E-2</v>
      </c>
      <c r="AO110" s="55">
        <v>-1</v>
      </c>
      <c r="AP110" s="58">
        <f t="shared" si="33"/>
        <v>3.6593925985507205</v>
      </c>
      <c r="AQ110" s="56">
        <f>IF($I$37="indtastes",$I$38,VLOOKUP(ROUND(AO110,0),'COP og ydelse'!$F$5:$J$31,3))</f>
        <v>3.1275064860000001</v>
      </c>
      <c r="AR110" s="56">
        <f t="shared" si="34"/>
        <v>3.6593925985507205</v>
      </c>
      <c r="AS110" s="56">
        <f t="shared" si="35"/>
        <v>2</v>
      </c>
      <c r="AT110" s="56">
        <f>IF($I$35="Ja",VLOOKUP(ROUND(AO110,0),'COP og ydelse'!$F$5:$J$31,5)/'COP og ydelse'!$J$14*$I$43,0)</f>
        <v>1.9543290190724429</v>
      </c>
      <c r="AU110" s="3">
        <f t="shared" si="36"/>
        <v>206.28857621814905</v>
      </c>
      <c r="AV110" s="3">
        <f t="shared" si="37"/>
        <v>2</v>
      </c>
      <c r="AW110" s="3">
        <f t="shared" si="38"/>
        <v>1.6904082124202144</v>
      </c>
      <c r="AX110" s="3">
        <f t="shared" si="46"/>
        <v>1.1267806159315161</v>
      </c>
      <c r="AY110" s="56">
        <f t="shared" si="39"/>
        <v>4.123332646130212</v>
      </c>
      <c r="AZ110" s="3">
        <f t="shared" si="40"/>
        <v>0.48504454324756446</v>
      </c>
      <c r="BA110" s="3">
        <f t="shared" si="41"/>
        <v>184.76559013664755</v>
      </c>
      <c r="BB110" s="3">
        <f t="shared" si="47"/>
        <v>369.53118027329509</v>
      </c>
    </row>
    <row r="111" spans="9:54">
      <c r="I111" s="18"/>
      <c r="J111" s="16"/>
      <c r="M111" s="8">
        <f t="shared" si="48"/>
        <v>35</v>
      </c>
      <c r="N111" s="2">
        <v>22.154043999999999</v>
      </c>
      <c r="O111" s="2">
        <v>0</v>
      </c>
      <c r="Q111" s="9">
        <f t="shared" si="27"/>
        <v>35</v>
      </c>
      <c r="R111" s="3">
        <f t="shared" si="29"/>
        <v>3.7633228630078794</v>
      </c>
      <c r="S111" s="3">
        <f t="shared" si="42"/>
        <v>7.4157403612500006E-2</v>
      </c>
      <c r="T111" s="3">
        <f>MAX(0,MIN(T$71,$R111-SUM($S111:S111)))</f>
        <v>0</v>
      </c>
      <c r="U111" s="56">
        <f t="shared" si="30"/>
        <v>7.4157403612500009E-3</v>
      </c>
      <c r="V111" s="3">
        <f>MAX(0,MIN(V$71,$R111-SUM($S111:U111)))</f>
        <v>0</v>
      </c>
      <c r="W111" s="3">
        <f>MAX(0,MIN(W$71,$R111-SUM($S111:V111)))</f>
        <v>0</v>
      </c>
      <c r="X111" s="3">
        <f>MAX(0,MIN(X$71,$R111-SUM($S111:W111)))</f>
        <v>3.6817497190341295</v>
      </c>
      <c r="Y111" s="3">
        <f>MAX(0,MIN(Y$71,$R111-SUM($S111:X111)))</f>
        <v>0</v>
      </c>
      <c r="Z111" s="3">
        <f>MAX(0,MIN(Z$71,$R111-SUM($S111:Y111)))</f>
        <v>0</v>
      </c>
      <c r="AA111" s="3">
        <f t="shared" si="43"/>
        <v>8.1573143973750012E-2</v>
      </c>
      <c r="AC111" s="9">
        <f t="shared" si="31"/>
        <v>35</v>
      </c>
      <c r="AD111" s="3">
        <f t="shared" si="32"/>
        <v>3.7633228630078794</v>
      </c>
      <c r="AE111" s="3">
        <f>MIN(R111,Solvarmeproduktion!M39*$I$16/1000/24)</f>
        <v>7.4157403612500006E-2</v>
      </c>
      <c r="AF111" s="3">
        <f>IF($I$35="Ja",MAX(0,MIN(IF($I$36="væske",AS111,AT111),$AD111-SUM($AE111:AE111)))*$I$44*IF(AU111&lt;$I$23,1,0),0)</f>
        <v>2</v>
      </c>
      <c r="AG111" s="56">
        <f t="shared" si="44"/>
        <v>0</v>
      </c>
      <c r="AH111" s="3">
        <f>MAX(0,MIN(AH$71,$AD111-SUM($AE111:AG111)))</f>
        <v>0</v>
      </c>
      <c r="AI111" s="3">
        <f>IF($I$35="Ja",MAX(0,MIN(IF($I$36="væske",AS111,AT111)-AF111,$AD111-SUM($AE111:AH111)))*$I$44*IF(AU111&lt;$I$29,1,0),0)</f>
        <v>0</v>
      </c>
      <c r="AJ111" s="3">
        <f>MAX(0,MIN(AJ$71,$AD111-SUM($AE111:AI111)))</f>
        <v>1.6891654593953795</v>
      </c>
      <c r="AK111" s="3">
        <f>IF($I$35="Ja",MAX(0,MIN(IF($I$36="væske",AS111,AT111)-AF111-AI111,$AD111-SUM($AE111:AJ111)))*$I$44*IF(AU111&lt;$I$33,1,0),0)</f>
        <v>0</v>
      </c>
      <c r="AL111" s="3">
        <f>MAX(0,MIN(AL$71,$AD111-SUM($AE111:AK111)))</f>
        <v>0</v>
      </c>
      <c r="AM111" s="3">
        <f t="shared" si="45"/>
        <v>7.4157403612500006E-2</v>
      </c>
      <c r="AO111" s="55">
        <v>-0.8</v>
      </c>
      <c r="AP111" s="58">
        <f t="shared" si="33"/>
        <v>3.6593925985507205</v>
      </c>
      <c r="AQ111" s="56">
        <f>IF($I$37="indtastes",$I$38,VLOOKUP(ROUND(AO111,0),'COP og ydelse'!$F$5:$J$31,3))</f>
        <v>3.1275064860000001</v>
      </c>
      <c r="AR111" s="56">
        <f t="shared" si="34"/>
        <v>3.6593925985507205</v>
      </c>
      <c r="AS111" s="56">
        <f t="shared" si="35"/>
        <v>2</v>
      </c>
      <c r="AT111" s="56">
        <f>IF($I$35="Ja",VLOOKUP(ROUND(AO111,0),'COP og ydelse'!$F$5:$J$31,5)/'COP og ydelse'!$J$14*$I$43,0)</f>
        <v>1.9543290190724429</v>
      </c>
      <c r="AU111" s="3">
        <f t="shared" si="36"/>
        <v>206.28857621814905</v>
      </c>
      <c r="AV111" s="3">
        <f t="shared" si="37"/>
        <v>2</v>
      </c>
      <c r="AW111" s="3">
        <f t="shared" si="38"/>
        <v>1.6891654593953795</v>
      </c>
      <c r="AX111" s="3">
        <f t="shared" si="46"/>
        <v>1.1266874094546535</v>
      </c>
      <c r="AY111" s="56">
        <f t="shared" si="39"/>
        <v>4.1229915670386443</v>
      </c>
      <c r="AZ111" s="3">
        <f t="shared" si="40"/>
        <v>0.48508466910023496</v>
      </c>
      <c r="BA111" s="3">
        <f t="shared" si="41"/>
        <v>184.77963418508224</v>
      </c>
      <c r="BB111" s="3">
        <f t="shared" si="47"/>
        <v>369.55926837016449</v>
      </c>
    </row>
    <row r="112" spans="9:54">
      <c r="I112" s="18"/>
      <c r="J112" s="16"/>
      <c r="M112" s="8">
        <f t="shared" si="48"/>
        <v>36</v>
      </c>
      <c r="N112" s="2">
        <v>22.104165999999989</v>
      </c>
      <c r="O112" s="2">
        <v>0</v>
      </c>
      <c r="Q112" s="9">
        <f t="shared" si="27"/>
        <v>36</v>
      </c>
      <c r="R112" s="3">
        <f t="shared" si="29"/>
        <v>3.7552454541763849</v>
      </c>
      <c r="S112" s="3">
        <f t="shared" si="42"/>
        <v>8.3400564410714292E-2</v>
      </c>
      <c r="T112" s="3">
        <f>MAX(0,MIN(T$71,$R112-SUM($S112:S112)))</f>
        <v>0</v>
      </c>
      <c r="U112" s="56">
        <f t="shared" si="30"/>
        <v>8.3400564410714296E-3</v>
      </c>
      <c r="V112" s="3">
        <f>MAX(0,MIN(V$71,$R112-SUM($S112:U112)))</f>
        <v>0</v>
      </c>
      <c r="W112" s="3">
        <f>MAX(0,MIN(W$71,$R112-SUM($S112:V112)))</f>
        <v>0</v>
      </c>
      <c r="X112" s="3">
        <f>MAX(0,MIN(X$71,$R112-SUM($S112:W112)))</f>
        <v>3.6635048333245992</v>
      </c>
      <c r="Y112" s="3">
        <f>MAX(0,MIN(Y$71,$R112-SUM($S112:X112)))</f>
        <v>0</v>
      </c>
      <c r="Z112" s="3">
        <f>MAX(0,MIN(Z$71,$R112-SUM($S112:Y112)))</f>
        <v>0</v>
      </c>
      <c r="AA112" s="3">
        <f t="shared" si="43"/>
        <v>9.174062085178572E-2</v>
      </c>
      <c r="AC112" s="9">
        <f t="shared" si="31"/>
        <v>36</v>
      </c>
      <c r="AD112" s="3">
        <f t="shared" si="32"/>
        <v>3.7552454541763849</v>
      </c>
      <c r="AE112" s="3">
        <f>MIN(R112,Solvarmeproduktion!M40*$I$16/1000/24)</f>
        <v>8.3400564410714292E-2</v>
      </c>
      <c r="AF112" s="3">
        <f>IF($I$35="Ja",MAX(0,MIN(IF($I$36="væske",AS112,AT112),$AD112-SUM($AE112:AE112)))*$I$44*IF(AU112&lt;$I$23,1,0),0)</f>
        <v>2</v>
      </c>
      <c r="AG112" s="56">
        <f t="shared" si="44"/>
        <v>0</v>
      </c>
      <c r="AH112" s="3">
        <f>MAX(0,MIN(AH$71,$AD112-SUM($AE112:AG112)))</f>
        <v>0</v>
      </c>
      <c r="AI112" s="3">
        <f>IF($I$35="Ja",MAX(0,MIN(IF($I$36="væske",AS112,AT112)-AF112,$AD112-SUM($AE112:AH112)))*$I$44*IF(AU112&lt;$I$29,1,0),0)</f>
        <v>0</v>
      </c>
      <c r="AJ112" s="3">
        <f>MAX(0,MIN(AJ$71,$AD112-SUM($AE112:AI112)))</f>
        <v>1.6718448897656706</v>
      </c>
      <c r="AK112" s="3">
        <f>IF($I$35="Ja",MAX(0,MIN(IF($I$36="væske",AS112,AT112)-AF112-AI112,$AD112-SUM($AE112:AJ112)))*$I$44*IF(AU112&lt;$I$33,1,0),0)</f>
        <v>0</v>
      </c>
      <c r="AL112" s="3">
        <f>MAX(0,MIN(AL$71,$AD112-SUM($AE112:AK112)))</f>
        <v>0</v>
      </c>
      <c r="AM112" s="3">
        <f t="shared" si="45"/>
        <v>8.3400564410714292E-2</v>
      </c>
      <c r="AO112" s="55">
        <v>-0.6</v>
      </c>
      <c r="AP112" s="58">
        <f t="shared" si="33"/>
        <v>3.6593925985507205</v>
      </c>
      <c r="AQ112" s="56">
        <f>IF($I$37="indtastes",$I$38,VLOOKUP(ROUND(AO112,0),'COP og ydelse'!$F$5:$J$31,3))</f>
        <v>3.1275064860000001</v>
      </c>
      <c r="AR112" s="56">
        <f t="shared" si="34"/>
        <v>3.6593925985507205</v>
      </c>
      <c r="AS112" s="56">
        <f t="shared" si="35"/>
        <v>2</v>
      </c>
      <c r="AT112" s="56">
        <f>IF($I$35="Ja",VLOOKUP(ROUND(AO112,0),'COP og ydelse'!$F$5:$J$31,5)/'COP og ydelse'!$J$14*$I$43,0)</f>
        <v>1.9543290190724429</v>
      </c>
      <c r="AU112" s="3">
        <f t="shared" si="36"/>
        <v>206.28857621814905</v>
      </c>
      <c r="AV112" s="3">
        <f t="shared" si="37"/>
        <v>2</v>
      </c>
      <c r="AW112" s="3">
        <f t="shared" si="38"/>
        <v>1.6718448897656706</v>
      </c>
      <c r="AX112" s="3">
        <f t="shared" si="46"/>
        <v>1.1253883667324254</v>
      </c>
      <c r="AY112" s="56">
        <f t="shared" si="39"/>
        <v>4.1182378597157214</v>
      </c>
      <c r="AZ112" s="3">
        <f t="shared" si="40"/>
        <v>0.48564460532108711</v>
      </c>
      <c r="BA112" s="3">
        <f t="shared" si="41"/>
        <v>184.97561186238048</v>
      </c>
      <c r="BB112" s="3">
        <f t="shared" si="47"/>
        <v>369.95122372476095</v>
      </c>
    </row>
    <row r="113" spans="9:54">
      <c r="I113" s="18"/>
      <c r="J113" s="16"/>
      <c r="M113" s="8">
        <f t="shared" si="48"/>
        <v>37</v>
      </c>
      <c r="N113" s="2">
        <v>22.096493000000006</v>
      </c>
      <c r="O113" s="2">
        <v>0</v>
      </c>
      <c r="Q113" s="9">
        <f t="shared" si="27"/>
        <v>37</v>
      </c>
      <c r="R113" s="3">
        <f t="shared" si="29"/>
        <v>3.7540028630948674</v>
      </c>
      <c r="S113" s="3">
        <f t="shared" si="42"/>
        <v>6.0469081174999995E-2</v>
      </c>
      <c r="T113" s="3">
        <f>MAX(0,MIN(T$71,$R113-SUM($S113:S113)))</f>
        <v>0</v>
      </c>
      <c r="U113" s="56">
        <f t="shared" si="30"/>
        <v>6.0469081174999995E-3</v>
      </c>
      <c r="V113" s="3">
        <f>MAX(0,MIN(V$71,$R113-SUM($S113:U113)))</f>
        <v>0</v>
      </c>
      <c r="W113" s="3">
        <f>MAX(0,MIN(W$71,$R113-SUM($S113:V113)))</f>
        <v>0</v>
      </c>
      <c r="X113" s="3">
        <f>MAX(0,MIN(X$71,$R113-SUM($S113:W113)))</f>
        <v>3.6874868738023676</v>
      </c>
      <c r="Y113" s="3">
        <f>MAX(0,MIN(Y$71,$R113-SUM($S113:X113)))</f>
        <v>0</v>
      </c>
      <c r="Z113" s="3">
        <f>MAX(0,MIN(Z$71,$R113-SUM($S113:Y113)))</f>
        <v>0</v>
      </c>
      <c r="AA113" s="3">
        <f t="shared" si="43"/>
        <v>6.6515989292499994E-2</v>
      </c>
      <c r="AC113" s="9">
        <f t="shared" si="31"/>
        <v>37</v>
      </c>
      <c r="AD113" s="3">
        <f t="shared" si="32"/>
        <v>3.7540028630948674</v>
      </c>
      <c r="AE113" s="3">
        <f>MIN(R113,Solvarmeproduktion!M41*$I$16/1000/24)</f>
        <v>6.0469081174999995E-2</v>
      </c>
      <c r="AF113" s="3">
        <f>IF($I$35="Ja",MAX(0,MIN(IF($I$36="væske",AS113,AT113),$AD113-SUM($AE113:AE113)))*$I$44*IF(AU113&lt;$I$23,1,0),0)</f>
        <v>2</v>
      </c>
      <c r="AG113" s="56">
        <f t="shared" si="44"/>
        <v>0</v>
      </c>
      <c r="AH113" s="3">
        <f>MAX(0,MIN(AH$71,$AD113-SUM($AE113:AG113)))</f>
        <v>0</v>
      </c>
      <c r="AI113" s="3">
        <f>IF($I$35="Ja",MAX(0,MIN(IF($I$36="væske",AS113,AT113)-AF113,$AD113-SUM($AE113:AH113)))*$I$44*IF(AU113&lt;$I$29,1,0),0)</f>
        <v>0</v>
      </c>
      <c r="AJ113" s="3">
        <f>MAX(0,MIN(AJ$71,$AD113-SUM($AE113:AI113)))</f>
        <v>1.6935337819198675</v>
      </c>
      <c r="AK113" s="3">
        <f>IF($I$35="Ja",MAX(0,MIN(IF($I$36="væske",AS113,AT113)-AF113-AI113,$AD113-SUM($AE113:AJ113)))*$I$44*IF(AU113&lt;$I$33,1,0),0)</f>
        <v>0</v>
      </c>
      <c r="AL113" s="3">
        <f>MAX(0,MIN(AL$71,$AD113-SUM($AE113:AK113)))</f>
        <v>0</v>
      </c>
      <c r="AM113" s="3">
        <f t="shared" si="45"/>
        <v>6.0469081174999995E-2</v>
      </c>
      <c r="AO113" s="55">
        <v>-0.6</v>
      </c>
      <c r="AP113" s="58">
        <f t="shared" si="33"/>
        <v>3.6593925985507205</v>
      </c>
      <c r="AQ113" s="56">
        <f>IF($I$37="indtastes",$I$38,VLOOKUP(ROUND(AO113,0),'COP og ydelse'!$F$5:$J$31,3))</f>
        <v>3.1275064860000001</v>
      </c>
      <c r="AR113" s="56">
        <f t="shared" si="34"/>
        <v>3.6593925985507205</v>
      </c>
      <c r="AS113" s="56">
        <f t="shared" si="35"/>
        <v>2</v>
      </c>
      <c r="AT113" s="56">
        <f>IF($I$35="Ja",VLOOKUP(ROUND(AO113,0),'COP og ydelse'!$F$5:$J$31,5)/'COP og ydelse'!$J$14*$I$43,0)</f>
        <v>1.9543290190724429</v>
      </c>
      <c r="AU113" s="3">
        <f t="shared" si="36"/>
        <v>206.28857621814905</v>
      </c>
      <c r="AV113" s="3">
        <f t="shared" si="37"/>
        <v>2</v>
      </c>
      <c r="AW113" s="3">
        <f t="shared" si="38"/>
        <v>1.6935337819198675</v>
      </c>
      <c r="AX113" s="3">
        <f t="shared" si="46"/>
        <v>1.1270150336439901</v>
      </c>
      <c r="AY113" s="56">
        <f t="shared" si="39"/>
        <v>4.1241904725722085</v>
      </c>
      <c r="AZ113" s="3">
        <f t="shared" si="40"/>
        <v>0.48494365459135153</v>
      </c>
      <c r="BA113" s="3">
        <f t="shared" si="41"/>
        <v>184.73027910697303</v>
      </c>
      <c r="BB113" s="3">
        <f t="shared" si="47"/>
        <v>369.46055821394606</v>
      </c>
    </row>
    <row r="114" spans="9:54">
      <c r="I114" s="18"/>
      <c r="J114" s="16"/>
      <c r="M114" s="8">
        <f t="shared" si="48"/>
        <v>38</v>
      </c>
      <c r="N114" s="2">
        <v>21.969878999999995</v>
      </c>
      <c r="O114" s="2">
        <v>0</v>
      </c>
      <c r="Q114" s="9">
        <f t="shared" si="27"/>
        <v>38</v>
      </c>
      <c r="R114" s="3">
        <f t="shared" si="29"/>
        <v>3.7334985717882629</v>
      </c>
      <c r="S114" s="3">
        <f t="shared" si="42"/>
        <v>4.152181593214286E-2</v>
      </c>
      <c r="T114" s="3">
        <f>MAX(0,MIN(T$71,$R114-SUM($S114:S114)))</f>
        <v>0</v>
      </c>
      <c r="U114" s="56">
        <f t="shared" si="30"/>
        <v>4.1521815932142863E-3</v>
      </c>
      <c r="V114" s="3">
        <f>MAX(0,MIN(V$71,$R114-SUM($S114:U114)))</f>
        <v>0</v>
      </c>
      <c r="W114" s="3">
        <f>MAX(0,MIN(W$71,$R114-SUM($S114:V114)))</f>
        <v>0</v>
      </c>
      <c r="X114" s="3">
        <f>MAX(0,MIN(X$71,$R114-SUM($S114:W114)))</f>
        <v>3.6878245742629057</v>
      </c>
      <c r="Y114" s="3">
        <f>MAX(0,MIN(Y$71,$R114-SUM($S114:X114)))</f>
        <v>0</v>
      </c>
      <c r="Z114" s="3">
        <f>MAX(0,MIN(Z$71,$R114-SUM($S114:Y114)))</f>
        <v>0</v>
      </c>
      <c r="AA114" s="3">
        <f t="shared" si="43"/>
        <v>4.5673997525357148E-2</v>
      </c>
      <c r="AC114" s="9">
        <f t="shared" si="31"/>
        <v>38</v>
      </c>
      <c r="AD114" s="3">
        <f t="shared" si="32"/>
        <v>3.7334985717882629</v>
      </c>
      <c r="AE114" s="3">
        <f>MIN(R114,Solvarmeproduktion!M42*$I$16/1000/24)</f>
        <v>4.152181593214286E-2</v>
      </c>
      <c r="AF114" s="3">
        <f>IF($I$35="Ja",MAX(0,MIN(IF($I$36="væske",AS114,AT114),$AD114-SUM($AE114:AE114)))*$I$44*IF(AU114&lt;$I$23,1,0),0)</f>
        <v>2</v>
      </c>
      <c r="AG114" s="56">
        <f t="shared" si="44"/>
        <v>0</v>
      </c>
      <c r="AH114" s="3">
        <f>MAX(0,MIN(AH$71,$AD114-SUM($AE114:AG114)))</f>
        <v>0</v>
      </c>
      <c r="AI114" s="3">
        <f>IF($I$35="Ja",MAX(0,MIN(IF($I$36="væske",AS114,AT114)-AF114,$AD114-SUM($AE114:AH114)))*$I$44*IF(AU114&lt;$I$29,1,0),0)</f>
        <v>0</v>
      </c>
      <c r="AJ114" s="3">
        <f>MAX(0,MIN(AJ$71,$AD114-SUM($AE114:AI114)))</f>
        <v>1.6919767558561203</v>
      </c>
      <c r="AK114" s="3">
        <f>IF($I$35="Ja",MAX(0,MIN(IF($I$36="væske",AS114,AT114)-AF114-AI114,$AD114-SUM($AE114:AJ114)))*$I$44*IF(AU114&lt;$I$33,1,0),0)</f>
        <v>0</v>
      </c>
      <c r="AL114" s="3">
        <f>MAX(0,MIN(AL$71,$AD114-SUM($AE114:AK114)))</f>
        <v>0</v>
      </c>
      <c r="AM114" s="3">
        <f t="shared" si="45"/>
        <v>4.152181593214286E-2</v>
      </c>
      <c r="AO114" s="55">
        <v>-0.5</v>
      </c>
      <c r="AP114" s="58">
        <f t="shared" si="33"/>
        <v>3.6593925985507205</v>
      </c>
      <c r="AQ114" s="56">
        <f>IF($I$37="indtastes",$I$38,VLOOKUP(ROUND(AO114,0),'COP og ydelse'!$F$5:$J$31,3))</f>
        <v>3.1275064860000001</v>
      </c>
      <c r="AR114" s="56">
        <f t="shared" si="34"/>
        <v>3.6593925985507205</v>
      </c>
      <c r="AS114" s="56">
        <f t="shared" si="35"/>
        <v>2</v>
      </c>
      <c r="AT114" s="56">
        <f>IF($I$35="Ja",VLOOKUP(ROUND(AO114,0),'COP og ydelse'!$F$5:$J$31,5)/'COP og ydelse'!$J$14*$I$43,0)</f>
        <v>1.9543290190724429</v>
      </c>
      <c r="AU114" s="3">
        <f t="shared" si="36"/>
        <v>206.28857621814905</v>
      </c>
      <c r="AV114" s="3">
        <f t="shared" si="37"/>
        <v>2</v>
      </c>
      <c r="AW114" s="3">
        <f t="shared" si="38"/>
        <v>1.6919767558561203</v>
      </c>
      <c r="AX114" s="3">
        <f t="shared" si="46"/>
        <v>1.126898256689209</v>
      </c>
      <c r="AY114" s="56">
        <f t="shared" si="39"/>
        <v>4.1237631398482009</v>
      </c>
      <c r="AZ114" s="3">
        <f t="shared" si="40"/>
        <v>0.48499390779113022</v>
      </c>
      <c r="BA114" s="3">
        <f t="shared" si="41"/>
        <v>184.74786772689558</v>
      </c>
      <c r="BB114" s="3">
        <f t="shared" si="47"/>
        <v>369.49573545379116</v>
      </c>
    </row>
    <row r="115" spans="9:54">
      <c r="I115" s="18"/>
      <c r="J115" s="16"/>
      <c r="M115" s="8">
        <f t="shared" si="48"/>
        <v>39</v>
      </c>
      <c r="N115" s="2">
        <v>21.950695</v>
      </c>
      <c r="O115" s="2">
        <v>0</v>
      </c>
      <c r="Q115" s="9">
        <f t="shared" si="27"/>
        <v>39</v>
      </c>
      <c r="R115" s="3">
        <f t="shared" si="29"/>
        <v>3.7303918511694869</v>
      </c>
      <c r="S115" s="3">
        <f t="shared" si="42"/>
        <v>4.152181593214286E-2</v>
      </c>
      <c r="T115" s="3">
        <f>MAX(0,MIN(T$71,$R115-SUM($S115:S115)))</f>
        <v>0</v>
      </c>
      <c r="U115" s="56">
        <f t="shared" si="30"/>
        <v>4.1521815932142863E-3</v>
      </c>
      <c r="V115" s="3">
        <f>MAX(0,MIN(V$71,$R115-SUM($S115:U115)))</f>
        <v>0</v>
      </c>
      <c r="W115" s="3">
        <f>MAX(0,MIN(W$71,$R115-SUM($S115:V115)))</f>
        <v>0</v>
      </c>
      <c r="X115" s="3">
        <f>MAX(0,MIN(X$71,$R115-SUM($S115:W115)))</f>
        <v>3.6847178536441296</v>
      </c>
      <c r="Y115" s="3">
        <f>MAX(0,MIN(Y$71,$R115-SUM($S115:X115)))</f>
        <v>0</v>
      </c>
      <c r="Z115" s="3">
        <f>MAX(0,MIN(Z$71,$R115-SUM($S115:Y115)))</f>
        <v>0</v>
      </c>
      <c r="AA115" s="3">
        <f t="shared" si="43"/>
        <v>4.5673997525357148E-2</v>
      </c>
      <c r="AC115" s="9">
        <f t="shared" si="31"/>
        <v>39</v>
      </c>
      <c r="AD115" s="3">
        <f t="shared" si="32"/>
        <v>3.7303918511694869</v>
      </c>
      <c r="AE115" s="3">
        <f>MIN(R115,Solvarmeproduktion!M43*$I$16/1000/24)</f>
        <v>4.152181593214286E-2</v>
      </c>
      <c r="AF115" s="3">
        <f>IF($I$35="Ja",MAX(0,MIN(IF($I$36="væske",AS115,AT115),$AD115-SUM($AE115:AE115)))*$I$44*IF(AU115&lt;$I$23,1,0),0)</f>
        <v>2</v>
      </c>
      <c r="AG115" s="56">
        <f t="shared" si="44"/>
        <v>0</v>
      </c>
      <c r="AH115" s="3">
        <f>MAX(0,MIN(AH$71,$AD115-SUM($AE115:AG115)))</f>
        <v>0</v>
      </c>
      <c r="AI115" s="3">
        <f>IF($I$35="Ja",MAX(0,MIN(IF($I$36="væske",AS115,AT115)-AF115,$AD115-SUM($AE115:AH115)))*$I$44*IF(AU115&lt;$I$29,1,0),0)</f>
        <v>0</v>
      </c>
      <c r="AJ115" s="3">
        <f>MAX(0,MIN(AJ$71,$AD115-SUM($AE115:AI115)))</f>
        <v>1.6888700352373442</v>
      </c>
      <c r="AK115" s="3">
        <f>IF($I$35="Ja",MAX(0,MIN(IF($I$36="væske",AS115,AT115)-AF115-AI115,$AD115-SUM($AE115:AJ115)))*$I$44*IF(AU115&lt;$I$33,1,0),0)</f>
        <v>0</v>
      </c>
      <c r="AL115" s="3">
        <f>MAX(0,MIN(AL$71,$AD115-SUM($AE115:AK115)))</f>
        <v>0</v>
      </c>
      <c r="AM115" s="3">
        <f t="shared" si="45"/>
        <v>4.152181593214286E-2</v>
      </c>
      <c r="AO115" s="55">
        <v>-0.3</v>
      </c>
      <c r="AP115" s="58">
        <f t="shared" si="33"/>
        <v>3.6593925985507205</v>
      </c>
      <c r="AQ115" s="56">
        <f>IF($I$37="indtastes",$I$38,VLOOKUP(ROUND(AO115,0),'COP og ydelse'!$F$5:$J$31,3))</f>
        <v>3.1674431040000002</v>
      </c>
      <c r="AR115" s="56">
        <f t="shared" si="34"/>
        <v>3.6593925985507205</v>
      </c>
      <c r="AS115" s="56">
        <f t="shared" si="35"/>
        <v>2</v>
      </c>
      <c r="AT115" s="56">
        <f>IF($I$35="Ja",VLOOKUP(ROUND(AO115,0),'COP og ydelse'!$F$5:$J$31,5)/'COP og ydelse'!$J$14*$I$43,0)</f>
        <v>2</v>
      </c>
      <c r="AU115" s="3">
        <f t="shared" si="36"/>
        <v>206.28857621814905</v>
      </c>
      <c r="AV115" s="3">
        <f t="shared" si="37"/>
        <v>2</v>
      </c>
      <c r="AW115" s="3">
        <f t="shared" si="38"/>
        <v>1.6888700352373442</v>
      </c>
      <c r="AX115" s="3">
        <f t="shared" si="46"/>
        <v>1.1266652526428009</v>
      </c>
      <c r="AY115" s="56">
        <f t="shared" si="39"/>
        <v>4.1229104865653436</v>
      </c>
      <c r="AZ115" s="3">
        <f t="shared" si="40"/>
        <v>0.48509420869482228</v>
      </c>
      <c r="BA115" s="3">
        <f t="shared" si="41"/>
        <v>184.78297304318778</v>
      </c>
      <c r="BB115" s="3">
        <f t="shared" si="47"/>
        <v>369.56594608637556</v>
      </c>
    </row>
    <row r="116" spans="9:54">
      <c r="I116" s="18"/>
      <c r="J116" s="16"/>
      <c r="M116" s="8">
        <f t="shared" si="48"/>
        <v>40</v>
      </c>
      <c r="N116" s="2">
        <v>21.843265999999982</v>
      </c>
      <c r="O116" s="2">
        <v>0</v>
      </c>
      <c r="Q116" s="9">
        <f t="shared" si="27"/>
        <v>40</v>
      </c>
      <c r="R116" s="3">
        <f t="shared" si="29"/>
        <v>3.7129944424249777</v>
      </c>
      <c r="S116" s="3">
        <f t="shared" si="42"/>
        <v>4.152181593214286E-2</v>
      </c>
      <c r="T116" s="3">
        <f>MAX(0,MIN(T$71,$R116-SUM($S116:S116)))</f>
        <v>0</v>
      </c>
      <c r="U116" s="56">
        <f t="shared" si="30"/>
        <v>4.1521815932142863E-3</v>
      </c>
      <c r="V116" s="3">
        <f>MAX(0,MIN(V$71,$R116-SUM($S116:U116)))</f>
        <v>0</v>
      </c>
      <c r="W116" s="3">
        <f>MAX(0,MIN(W$71,$R116-SUM($S116:V116)))</f>
        <v>0</v>
      </c>
      <c r="X116" s="3">
        <f>MAX(0,MIN(X$71,$R116-SUM($S116:W116)))</f>
        <v>3.6673204448996204</v>
      </c>
      <c r="Y116" s="3">
        <f>MAX(0,MIN(Y$71,$R116-SUM($S116:X116)))</f>
        <v>0</v>
      </c>
      <c r="Z116" s="3">
        <f>MAX(0,MIN(Z$71,$R116-SUM($S116:Y116)))</f>
        <v>0</v>
      </c>
      <c r="AA116" s="3">
        <f t="shared" si="43"/>
        <v>4.5673997525357148E-2</v>
      </c>
      <c r="AC116" s="9">
        <f t="shared" si="31"/>
        <v>40</v>
      </c>
      <c r="AD116" s="3">
        <f t="shared" si="32"/>
        <v>3.7129944424249777</v>
      </c>
      <c r="AE116" s="3">
        <f>MIN(R116,Solvarmeproduktion!M44*$I$16/1000/24)</f>
        <v>4.152181593214286E-2</v>
      </c>
      <c r="AF116" s="3">
        <f>IF($I$35="Ja",MAX(0,MIN(IF($I$36="væske",AS116,AT116),$AD116-SUM($AE116:AE116)))*$I$44*IF(AU116&lt;$I$23,1,0),0)</f>
        <v>2</v>
      </c>
      <c r="AG116" s="56">
        <f t="shared" si="44"/>
        <v>0</v>
      </c>
      <c r="AH116" s="3">
        <f>MAX(0,MIN(AH$71,$AD116-SUM($AE116:AG116)))</f>
        <v>0</v>
      </c>
      <c r="AI116" s="3">
        <f>IF($I$35="Ja",MAX(0,MIN(IF($I$36="væske",AS116,AT116)-AF116,$AD116-SUM($AE116:AH116)))*$I$44*IF(AU116&lt;$I$29,1,0),0)</f>
        <v>0</v>
      </c>
      <c r="AJ116" s="3">
        <f>MAX(0,MIN(AJ$71,$AD116-SUM($AE116:AI116)))</f>
        <v>1.671472626492835</v>
      </c>
      <c r="AK116" s="3">
        <f>IF($I$35="Ja",MAX(0,MIN(IF($I$36="væske",AS116,AT116)-AF116-AI116,$AD116-SUM($AE116:AJ116)))*$I$44*IF(AU116&lt;$I$33,1,0),0)</f>
        <v>0</v>
      </c>
      <c r="AL116" s="3">
        <f>MAX(0,MIN(AL$71,$AD116-SUM($AE116:AK116)))</f>
        <v>0</v>
      </c>
      <c r="AM116" s="3">
        <f t="shared" si="45"/>
        <v>4.152181593214286E-2</v>
      </c>
      <c r="AO116" s="55">
        <v>-0.2</v>
      </c>
      <c r="AP116" s="58">
        <f t="shared" si="33"/>
        <v>3.6593925985507205</v>
      </c>
      <c r="AQ116" s="56">
        <f>IF($I$37="indtastes",$I$38,VLOOKUP(ROUND(AO116,0),'COP og ydelse'!$F$5:$J$31,3))</f>
        <v>3.1674431040000002</v>
      </c>
      <c r="AR116" s="56">
        <f t="shared" si="34"/>
        <v>3.6593925985507205</v>
      </c>
      <c r="AS116" s="56">
        <f t="shared" si="35"/>
        <v>2</v>
      </c>
      <c r="AT116" s="56">
        <f>IF($I$35="Ja",VLOOKUP(ROUND(AO116,0),'COP og ydelse'!$F$5:$J$31,5)/'COP og ydelse'!$J$14*$I$43,0)</f>
        <v>2</v>
      </c>
      <c r="AU116" s="3">
        <f t="shared" si="36"/>
        <v>206.28857621814905</v>
      </c>
      <c r="AV116" s="3">
        <f t="shared" si="37"/>
        <v>2</v>
      </c>
      <c r="AW116" s="3">
        <f t="shared" si="38"/>
        <v>1.671472626492835</v>
      </c>
      <c r="AX116" s="3">
        <f t="shared" si="46"/>
        <v>1.1253604469869627</v>
      </c>
      <c r="AY116" s="56">
        <f t="shared" si="39"/>
        <v>4.1181356904058219</v>
      </c>
      <c r="AZ116" s="3">
        <f t="shared" si="40"/>
        <v>0.48565665397074614</v>
      </c>
      <c r="BA116" s="3">
        <f t="shared" si="41"/>
        <v>184.97982888976114</v>
      </c>
      <c r="BB116" s="3">
        <f t="shared" si="47"/>
        <v>369.95965777952227</v>
      </c>
    </row>
    <row r="117" spans="9:54">
      <c r="I117" s="18"/>
      <c r="J117" s="16"/>
      <c r="M117" s="8">
        <f t="shared" si="48"/>
        <v>41</v>
      </c>
      <c r="N117" s="2">
        <v>21.797225000000015</v>
      </c>
      <c r="O117" s="2">
        <v>0</v>
      </c>
      <c r="Q117" s="9">
        <f t="shared" si="27"/>
        <v>41</v>
      </c>
      <c r="R117" s="3">
        <f t="shared" si="29"/>
        <v>3.7055384101059086</v>
      </c>
      <c r="S117" s="3">
        <f t="shared" si="42"/>
        <v>1.191380990142857E-2</v>
      </c>
      <c r="T117" s="3">
        <f>MAX(0,MIN(T$71,$R117-SUM($S117:S117)))</f>
        <v>0</v>
      </c>
      <c r="U117" s="56">
        <f t="shared" si="30"/>
        <v>1.1913809901428572E-3</v>
      </c>
      <c r="V117" s="3">
        <f>MAX(0,MIN(V$71,$R117-SUM($S117:U117)))</f>
        <v>0</v>
      </c>
      <c r="W117" s="3">
        <f>MAX(0,MIN(W$71,$R117-SUM($S117:V117)))</f>
        <v>0</v>
      </c>
      <c r="X117" s="3">
        <f>MAX(0,MIN(X$71,$R117-SUM($S117:W117)))</f>
        <v>3.6924332192143372</v>
      </c>
      <c r="Y117" s="3">
        <f>MAX(0,MIN(Y$71,$R117-SUM($S117:X117)))</f>
        <v>0</v>
      </c>
      <c r="Z117" s="3">
        <f>MAX(0,MIN(Z$71,$R117-SUM($S117:Y117)))</f>
        <v>0</v>
      </c>
      <c r="AA117" s="3">
        <f t="shared" si="43"/>
        <v>1.3105190891571427E-2</v>
      </c>
      <c r="AC117" s="9">
        <f t="shared" si="31"/>
        <v>41</v>
      </c>
      <c r="AD117" s="3">
        <f t="shared" si="32"/>
        <v>3.7055384101059086</v>
      </c>
      <c r="AE117" s="3">
        <f>MIN(R117,Solvarmeproduktion!M45*$I$16/1000/24)</f>
        <v>1.191380990142857E-2</v>
      </c>
      <c r="AF117" s="3">
        <f>IF($I$35="Ja",MAX(0,MIN(IF($I$36="væske",AS117,AT117),$AD117-SUM($AE117:AE117)))*$I$44*IF(AU117&lt;$I$23,1,0),0)</f>
        <v>2</v>
      </c>
      <c r="AG117" s="56">
        <f t="shared" si="44"/>
        <v>0</v>
      </c>
      <c r="AH117" s="3">
        <f>MAX(0,MIN(AH$71,$AD117-SUM($AE117:AG117)))</f>
        <v>0</v>
      </c>
      <c r="AI117" s="3">
        <f>IF($I$35="Ja",MAX(0,MIN(IF($I$36="væske",AS117,AT117)-AF117,$AD117-SUM($AE117:AH117)))*$I$44*IF(AU117&lt;$I$29,1,0),0)</f>
        <v>0</v>
      </c>
      <c r="AJ117" s="3">
        <f>MAX(0,MIN(AJ$71,$AD117-SUM($AE117:AI117)))</f>
        <v>1.6936246002044801</v>
      </c>
      <c r="AK117" s="3">
        <f>IF($I$35="Ja",MAX(0,MIN(IF($I$36="væske",AS117,AT117)-AF117-AI117,$AD117-SUM($AE117:AJ117)))*$I$44*IF(AU117&lt;$I$33,1,0),0)</f>
        <v>0</v>
      </c>
      <c r="AL117" s="3">
        <f>MAX(0,MIN(AL$71,$AD117-SUM($AE117:AK117)))</f>
        <v>0</v>
      </c>
      <c r="AM117" s="3">
        <f t="shared" si="45"/>
        <v>1.191380990142857E-2</v>
      </c>
      <c r="AO117" s="55">
        <v>-0.2</v>
      </c>
      <c r="AP117" s="58">
        <f t="shared" si="33"/>
        <v>3.6593925985507205</v>
      </c>
      <c r="AQ117" s="56">
        <f>IF($I$37="indtastes",$I$38,VLOOKUP(ROUND(AO117,0),'COP og ydelse'!$F$5:$J$31,3))</f>
        <v>3.1674431040000002</v>
      </c>
      <c r="AR117" s="56">
        <f t="shared" si="34"/>
        <v>3.6593925985507205</v>
      </c>
      <c r="AS117" s="56">
        <f t="shared" si="35"/>
        <v>2</v>
      </c>
      <c r="AT117" s="56">
        <f>IF($I$35="Ja",VLOOKUP(ROUND(AO117,0),'COP og ydelse'!$F$5:$J$31,5)/'COP og ydelse'!$J$14*$I$43,0)</f>
        <v>2</v>
      </c>
      <c r="AU117" s="3">
        <f t="shared" si="36"/>
        <v>206.28857621814905</v>
      </c>
      <c r="AV117" s="3">
        <f t="shared" si="37"/>
        <v>2</v>
      </c>
      <c r="AW117" s="3">
        <f t="shared" si="38"/>
        <v>1.6936246002044801</v>
      </c>
      <c r="AX117" s="3">
        <f t="shared" si="46"/>
        <v>1.127021845015336</v>
      </c>
      <c r="AY117" s="56">
        <f t="shared" si="39"/>
        <v>4.1242153980540976</v>
      </c>
      <c r="AZ117" s="3">
        <f t="shared" si="40"/>
        <v>0.48494072374193825</v>
      </c>
      <c r="BA117" s="3">
        <f t="shared" si="41"/>
        <v>184.72925330967837</v>
      </c>
      <c r="BB117" s="3">
        <f t="shared" si="47"/>
        <v>369.45850661935674</v>
      </c>
    </row>
    <row r="118" spans="9:54">
      <c r="I118" s="18"/>
      <c r="J118" s="16"/>
      <c r="M118" s="8">
        <f t="shared" si="48"/>
        <v>42</v>
      </c>
      <c r="N118" s="2">
        <v>21.528650999999993</v>
      </c>
      <c r="O118" s="2">
        <v>0</v>
      </c>
      <c r="Q118" s="9">
        <f t="shared" si="27"/>
        <v>42</v>
      </c>
      <c r="R118" s="3">
        <f t="shared" si="29"/>
        <v>3.6620446453296598</v>
      </c>
      <c r="S118" s="3">
        <f t="shared" si="42"/>
        <v>1.191380990142857E-2</v>
      </c>
      <c r="T118" s="3">
        <f>MAX(0,MIN(T$71,$R118-SUM($S118:S118)))</f>
        <v>0</v>
      </c>
      <c r="U118" s="56">
        <f t="shared" si="30"/>
        <v>1.1913809901428572E-3</v>
      </c>
      <c r="V118" s="3">
        <f>MAX(0,MIN(V$71,$R118-SUM($S118:U118)))</f>
        <v>0</v>
      </c>
      <c r="W118" s="3">
        <f>MAX(0,MIN(W$71,$R118-SUM($S118:V118)))</f>
        <v>0</v>
      </c>
      <c r="X118" s="3">
        <f>MAX(0,MIN(X$71,$R118-SUM($S118:W118)))</f>
        <v>3.6489394544380884</v>
      </c>
      <c r="Y118" s="3">
        <f>MAX(0,MIN(Y$71,$R118-SUM($S118:X118)))</f>
        <v>0</v>
      </c>
      <c r="Z118" s="3">
        <f>MAX(0,MIN(Z$71,$R118-SUM($S118:Y118)))</f>
        <v>0</v>
      </c>
      <c r="AA118" s="3">
        <f t="shared" si="43"/>
        <v>1.3105190891571427E-2</v>
      </c>
      <c r="AC118" s="9">
        <f t="shared" si="31"/>
        <v>42</v>
      </c>
      <c r="AD118" s="3">
        <f t="shared" si="32"/>
        <v>3.6620446453296598</v>
      </c>
      <c r="AE118" s="3">
        <f>MIN(R118,Solvarmeproduktion!M46*$I$16/1000/24)</f>
        <v>1.191380990142857E-2</v>
      </c>
      <c r="AF118" s="3">
        <f>IF($I$35="Ja",MAX(0,MIN(IF($I$36="væske",AS118,AT118),$AD118-SUM($AE118:AE118)))*$I$44*IF(AU118&lt;$I$23,1,0),0)</f>
        <v>2</v>
      </c>
      <c r="AG118" s="56">
        <f t="shared" si="44"/>
        <v>0</v>
      </c>
      <c r="AH118" s="3">
        <f>MAX(0,MIN(AH$71,$AD118-SUM($AE118:AG118)))</f>
        <v>0</v>
      </c>
      <c r="AI118" s="3">
        <f>IF($I$35="Ja",MAX(0,MIN(IF($I$36="væske",AS118,AT118)-AF118,$AD118-SUM($AE118:AH118)))*$I$44*IF(AU118&lt;$I$29,1,0),0)</f>
        <v>0</v>
      </c>
      <c r="AJ118" s="3">
        <f>MAX(0,MIN(AJ$71,$AD118-SUM($AE118:AI118)))</f>
        <v>1.6501308354282314</v>
      </c>
      <c r="AK118" s="3">
        <f>IF($I$35="Ja",MAX(0,MIN(IF($I$36="væske",AS118,AT118)-AF118-AI118,$AD118-SUM($AE118:AJ118)))*$I$44*IF(AU118&lt;$I$33,1,0),0)</f>
        <v>0</v>
      </c>
      <c r="AL118" s="3">
        <f>MAX(0,MIN(AL$71,$AD118-SUM($AE118:AK118)))</f>
        <v>0</v>
      </c>
      <c r="AM118" s="3">
        <f t="shared" si="45"/>
        <v>1.191380990142857E-2</v>
      </c>
      <c r="AO118" s="55">
        <v>0.1</v>
      </c>
      <c r="AP118" s="58">
        <f t="shared" si="33"/>
        <v>3.6593925985507205</v>
      </c>
      <c r="AQ118" s="56">
        <f>IF($I$37="indtastes",$I$38,VLOOKUP(ROUND(AO118,0),'COP og ydelse'!$F$5:$J$31,3))</f>
        <v>3.1674431040000002</v>
      </c>
      <c r="AR118" s="56">
        <f t="shared" si="34"/>
        <v>3.6593925985507205</v>
      </c>
      <c r="AS118" s="56">
        <f t="shared" si="35"/>
        <v>2</v>
      </c>
      <c r="AT118" s="56">
        <f>IF($I$35="Ja",VLOOKUP(ROUND(AO118,0),'COP og ydelse'!$F$5:$J$31,5)/'COP og ydelse'!$J$14*$I$43,0)</f>
        <v>2</v>
      </c>
      <c r="AU118" s="3">
        <f t="shared" si="36"/>
        <v>206.28857621814905</v>
      </c>
      <c r="AV118" s="3">
        <f t="shared" si="37"/>
        <v>2</v>
      </c>
      <c r="AW118" s="3">
        <f t="shared" si="38"/>
        <v>1.6501308354282314</v>
      </c>
      <c r="AX118" s="3">
        <f t="shared" si="46"/>
        <v>1.1237598126571173</v>
      </c>
      <c r="AY118" s="56">
        <f t="shared" si="39"/>
        <v>4.1122783409861992</v>
      </c>
      <c r="AZ118" s="3">
        <f t="shared" si="40"/>
        <v>0.48634840206861185</v>
      </c>
      <c r="BA118" s="3">
        <f t="shared" si="41"/>
        <v>185.22194072401413</v>
      </c>
      <c r="BB118" s="3">
        <f t="shared" si="47"/>
        <v>370.44388144802826</v>
      </c>
    </row>
    <row r="119" spans="9:54">
      <c r="I119" s="18"/>
      <c r="J119" s="16"/>
      <c r="M119" s="8">
        <f t="shared" si="48"/>
        <v>43</v>
      </c>
      <c r="N119" s="2">
        <v>21.482610000000012</v>
      </c>
      <c r="O119" s="2">
        <v>0</v>
      </c>
      <c r="Q119" s="9">
        <f t="shared" si="27"/>
        <v>43</v>
      </c>
      <c r="R119" s="3">
        <f t="shared" si="29"/>
        <v>3.6545886130105889</v>
      </c>
      <c r="S119" s="3">
        <f t="shared" si="42"/>
        <v>3.1960418758571432E-2</v>
      </c>
      <c r="T119" s="3">
        <f>MAX(0,MIN(T$71,$R119-SUM($S119:S119)))</f>
        <v>0</v>
      </c>
      <c r="U119" s="56">
        <f t="shared" si="30"/>
        <v>3.1960418758571435E-3</v>
      </c>
      <c r="V119" s="3">
        <f>MAX(0,MIN(V$71,$R119-SUM($S119:U119)))</f>
        <v>0</v>
      </c>
      <c r="W119" s="3">
        <f>MAX(0,MIN(W$71,$R119-SUM($S119:V119)))</f>
        <v>0</v>
      </c>
      <c r="X119" s="3">
        <f>MAX(0,MIN(X$71,$R119-SUM($S119:W119)))</f>
        <v>3.6194321523761603</v>
      </c>
      <c r="Y119" s="3">
        <f>MAX(0,MIN(Y$71,$R119-SUM($S119:X119)))</f>
        <v>0</v>
      </c>
      <c r="Z119" s="3">
        <f>MAX(0,MIN(Z$71,$R119-SUM($S119:Y119)))</f>
        <v>0</v>
      </c>
      <c r="AA119" s="3">
        <f t="shared" si="43"/>
        <v>3.5156460634428573E-2</v>
      </c>
      <c r="AC119" s="9">
        <f t="shared" si="31"/>
        <v>43</v>
      </c>
      <c r="AD119" s="3">
        <f t="shared" si="32"/>
        <v>3.6545886130105889</v>
      </c>
      <c r="AE119" s="3">
        <f>MIN(R119,Solvarmeproduktion!M47*$I$16/1000/24)</f>
        <v>3.1960418758571432E-2</v>
      </c>
      <c r="AF119" s="3">
        <f>IF($I$35="Ja",MAX(0,MIN(IF($I$36="væske",AS119,AT119),$AD119-SUM($AE119:AE119)))*$I$44*IF(AU119&lt;$I$23,1,0),0)</f>
        <v>2</v>
      </c>
      <c r="AG119" s="56">
        <f t="shared" si="44"/>
        <v>0</v>
      </c>
      <c r="AH119" s="3">
        <f>MAX(0,MIN(AH$71,$AD119-SUM($AE119:AG119)))</f>
        <v>0</v>
      </c>
      <c r="AI119" s="3">
        <f>IF($I$35="Ja",MAX(0,MIN(IF($I$36="væske",AS119,AT119)-AF119,$AD119-SUM($AE119:AH119)))*$I$44*IF(AU119&lt;$I$29,1,0),0)</f>
        <v>0</v>
      </c>
      <c r="AJ119" s="3">
        <f>MAX(0,MIN(AJ$71,$AD119-SUM($AE119:AI119)))</f>
        <v>1.6226281942520173</v>
      </c>
      <c r="AK119" s="3">
        <f>IF($I$35="Ja",MAX(0,MIN(IF($I$36="væske",AS119,AT119)-AF119-AI119,$AD119-SUM($AE119:AJ119)))*$I$44*IF(AU119&lt;$I$33,1,0),0)</f>
        <v>0</v>
      </c>
      <c r="AL119" s="3">
        <f>MAX(0,MIN(AL$71,$AD119-SUM($AE119:AK119)))</f>
        <v>0</v>
      </c>
      <c r="AM119" s="3">
        <f t="shared" si="45"/>
        <v>3.1960418758571432E-2</v>
      </c>
      <c r="AO119" s="55">
        <v>0.1</v>
      </c>
      <c r="AP119" s="58">
        <f t="shared" si="33"/>
        <v>3.6593925985507205</v>
      </c>
      <c r="AQ119" s="56">
        <f>IF($I$37="indtastes",$I$38,VLOOKUP(ROUND(AO119,0),'COP og ydelse'!$F$5:$J$31,3))</f>
        <v>3.1674431040000002</v>
      </c>
      <c r="AR119" s="56">
        <f t="shared" si="34"/>
        <v>3.6593925985507205</v>
      </c>
      <c r="AS119" s="56">
        <f t="shared" si="35"/>
        <v>2</v>
      </c>
      <c r="AT119" s="56">
        <f>IF($I$35="Ja",VLOOKUP(ROUND(AO119,0),'COP og ydelse'!$F$5:$J$31,5)/'COP og ydelse'!$J$14*$I$43,0)</f>
        <v>2</v>
      </c>
      <c r="AU119" s="3">
        <f t="shared" si="36"/>
        <v>206.28857621814905</v>
      </c>
      <c r="AV119" s="3">
        <f t="shared" si="37"/>
        <v>2</v>
      </c>
      <c r="AW119" s="3">
        <f t="shared" si="38"/>
        <v>1.6226281942520173</v>
      </c>
      <c r="AX119" s="3">
        <f t="shared" si="46"/>
        <v>1.1216971145689012</v>
      </c>
      <c r="AY119" s="56">
        <f t="shared" si="39"/>
        <v>4.1047301188691367</v>
      </c>
      <c r="AZ119" s="3">
        <f t="shared" si="40"/>
        <v>0.48724275216198742</v>
      </c>
      <c r="BA119" s="3">
        <f t="shared" si="41"/>
        <v>185.53496325669559</v>
      </c>
      <c r="BB119" s="3">
        <f t="shared" si="47"/>
        <v>371.06992651339118</v>
      </c>
    </row>
    <row r="120" spans="9:54">
      <c r="I120" s="18"/>
      <c r="J120" s="16"/>
      <c r="M120" s="8">
        <f t="shared" si="48"/>
        <v>44</v>
      </c>
      <c r="N120" s="2">
        <v>21.471099999999989</v>
      </c>
      <c r="O120" s="2">
        <v>0</v>
      </c>
      <c r="Q120" s="9">
        <f t="shared" si="27"/>
        <v>44</v>
      </c>
      <c r="R120" s="3">
        <f t="shared" si="29"/>
        <v>3.652724645416646</v>
      </c>
      <c r="S120" s="3">
        <f t="shared" si="42"/>
        <v>6.5716904292500003E-2</v>
      </c>
      <c r="T120" s="3">
        <f>MAX(0,MIN(T$71,$R120-SUM($S120:S120)))</f>
        <v>0</v>
      </c>
      <c r="U120" s="56">
        <f t="shared" si="30"/>
        <v>6.5716904292500008E-3</v>
      </c>
      <c r="V120" s="3">
        <f>MAX(0,MIN(V$71,$R120-SUM($S120:U120)))</f>
        <v>0</v>
      </c>
      <c r="W120" s="3">
        <f>MAX(0,MIN(W$71,$R120-SUM($S120:V120)))</f>
        <v>0</v>
      </c>
      <c r="X120" s="3">
        <f>MAX(0,MIN(X$71,$R120-SUM($S120:W120)))</f>
        <v>3.580436050694896</v>
      </c>
      <c r="Y120" s="3">
        <f>MAX(0,MIN(Y$71,$R120-SUM($S120:X120)))</f>
        <v>0</v>
      </c>
      <c r="Z120" s="3">
        <f>MAX(0,MIN(Z$71,$R120-SUM($S120:Y120)))</f>
        <v>0</v>
      </c>
      <c r="AA120" s="3">
        <f t="shared" si="43"/>
        <v>7.2288594721750005E-2</v>
      </c>
      <c r="AC120" s="9">
        <f t="shared" si="31"/>
        <v>44</v>
      </c>
      <c r="AD120" s="3">
        <f t="shared" si="32"/>
        <v>3.652724645416646</v>
      </c>
      <c r="AE120" s="3">
        <f>MIN(R120,Solvarmeproduktion!M48*$I$16/1000/24)</f>
        <v>6.5716904292500003E-2</v>
      </c>
      <c r="AF120" s="3">
        <f>IF($I$35="Ja",MAX(0,MIN(IF($I$36="væske",AS120,AT120),$AD120-SUM($AE120:AE120)))*$I$44*IF(AU120&lt;$I$23,1,0),0)</f>
        <v>2</v>
      </c>
      <c r="AG120" s="56">
        <f t="shared" si="44"/>
        <v>0</v>
      </c>
      <c r="AH120" s="3">
        <f>MAX(0,MIN(AH$71,$AD120-SUM($AE120:AG120)))</f>
        <v>0</v>
      </c>
      <c r="AI120" s="3">
        <f>IF($I$35="Ja",MAX(0,MIN(IF($I$36="væske",AS120,AT120)-AF120,$AD120-SUM($AE120:AH120)))*$I$44*IF(AU120&lt;$I$29,1,0),0)</f>
        <v>0</v>
      </c>
      <c r="AJ120" s="3">
        <f>MAX(0,MIN(AJ$71,$AD120-SUM($AE120:AI120)))</f>
        <v>1.5870077411241459</v>
      </c>
      <c r="AK120" s="3">
        <f>IF($I$35="Ja",MAX(0,MIN(IF($I$36="væske",AS120,AT120)-AF120-AI120,$AD120-SUM($AE120:AJ120)))*$I$44*IF(AU120&lt;$I$33,1,0),0)</f>
        <v>0</v>
      </c>
      <c r="AL120" s="3">
        <f>MAX(0,MIN(AL$71,$AD120-SUM($AE120:AK120)))</f>
        <v>0</v>
      </c>
      <c r="AM120" s="3">
        <f t="shared" si="45"/>
        <v>6.5716904292500003E-2</v>
      </c>
      <c r="AO120" s="55">
        <v>0.1</v>
      </c>
      <c r="AP120" s="58">
        <f t="shared" si="33"/>
        <v>3.6593925985507205</v>
      </c>
      <c r="AQ120" s="56">
        <f>IF($I$37="indtastes",$I$38,VLOOKUP(ROUND(AO120,0),'COP og ydelse'!$F$5:$J$31,3))</f>
        <v>3.1674431040000002</v>
      </c>
      <c r="AR120" s="56">
        <f t="shared" si="34"/>
        <v>3.6593925985507205</v>
      </c>
      <c r="AS120" s="56">
        <f t="shared" si="35"/>
        <v>2</v>
      </c>
      <c r="AT120" s="56">
        <f>IF($I$35="Ja",VLOOKUP(ROUND(AO120,0),'COP og ydelse'!$F$5:$J$31,5)/'COP og ydelse'!$J$14*$I$43,0)</f>
        <v>2</v>
      </c>
      <c r="AU120" s="3">
        <f t="shared" si="36"/>
        <v>206.28857621814905</v>
      </c>
      <c r="AV120" s="3">
        <f t="shared" si="37"/>
        <v>2</v>
      </c>
      <c r="AW120" s="3">
        <f t="shared" si="38"/>
        <v>1.5870077411241459</v>
      </c>
      <c r="AX120" s="3">
        <f t="shared" si="46"/>
        <v>1.119025580584311</v>
      </c>
      <c r="AY120" s="56">
        <f t="shared" si="39"/>
        <v>4.0949539271791506</v>
      </c>
      <c r="AZ120" s="3">
        <f t="shared" si="40"/>
        <v>0.48840598345332781</v>
      </c>
      <c r="BA120" s="3">
        <f t="shared" si="41"/>
        <v>185.94209420866474</v>
      </c>
      <c r="BB120" s="3">
        <f t="shared" si="47"/>
        <v>371.88418841732948</v>
      </c>
    </row>
    <row r="121" spans="9:54">
      <c r="I121" s="18"/>
      <c r="J121" s="16"/>
      <c r="M121" s="8">
        <f t="shared" si="48"/>
        <v>45</v>
      </c>
      <c r="N121" s="2">
        <v>21.402037999999976</v>
      </c>
      <c r="O121" s="2">
        <v>0</v>
      </c>
      <c r="Q121" s="9">
        <f t="shared" si="27"/>
        <v>45</v>
      </c>
      <c r="R121" s="3">
        <f t="shared" si="29"/>
        <v>3.6415405159663732</v>
      </c>
      <c r="S121" s="3">
        <f t="shared" si="42"/>
        <v>6.5716904292500003E-2</v>
      </c>
      <c r="T121" s="3">
        <f>MAX(0,MIN(T$71,$R121-SUM($S121:S121)))</f>
        <v>0</v>
      </c>
      <c r="U121" s="56">
        <f t="shared" si="30"/>
        <v>6.5716904292500008E-3</v>
      </c>
      <c r="V121" s="3">
        <f>MAX(0,MIN(V$71,$R121-SUM($S121:U121)))</f>
        <v>0</v>
      </c>
      <c r="W121" s="3">
        <f>MAX(0,MIN(W$71,$R121-SUM($S121:V121)))</f>
        <v>0</v>
      </c>
      <c r="X121" s="3">
        <f>MAX(0,MIN(X$71,$R121-SUM($S121:W121)))</f>
        <v>3.5692519212446232</v>
      </c>
      <c r="Y121" s="3">
        <f>MAX(0,MIN(Y$71,$R121-SUM($S121:X121)))</f>
        <v>0</v>
      </c>
      <c r="Z121" s="3">
        <f>MAX(0,MIN(Z$71,$R121-SUM($S121:Y121)))</f>
        <v>0</v>
      </c>
      <c r="AA121" s="3">
        <f t="shared" si="43"/>
        <v>7.2288594721750005E-2</v>
      </c>
      <c r="AC121" s="9">
        <f t="shared" si="31"/>
        <v>45</v>
      </c>
      <c r="AD121" s="3">
        <f t="shared" si="32"/>
        <v>3.6415405159663732</v>
      </c>
      <c r="AE121" s="3">
        <f>MIN(R121,Solvarmeproduktion!M49*$I$16/1000/24)</f>
        <v>6.5716904292500003E-2</v>
      </c>
      <c r="AF121" s="3">
        <f>IF($I$35="Ja",MAX(0,MIN(IF($I$36="væske",AS121,AT121),$AD121-SUM($AE121:AE121)))*$I$44*IF(AU121&lt;$I$23,1,0),0)</f>
        <v>2</v>
      </c>
      <c r="AG121" s="56">
        <f t="shared" si="44"/>
        <v>0</v>
      </c>
      <c r="AH121" s="3">
        <f>MAX(0,MIN(AH$71,$AD121-SUM($AE121:AG121)))</f>
        <v>0</v>
      </c>
      <c r="AI121" s="3">
        <f>IF($I$35="Ja",MAX(0,MIN(IF($I$36="væske",AS121,AT121)-AF121,$AD121-SUM($AE121:AH121)))*$I$44*IF(AU121&lt;$I$29,1,0),0)</f>
        <v>0</v>
      </c>
      <c r="AJ121" s="3">
        <f>MAX(0,MIN(AJ$71,$AD121-SUM($AE121:AI121)))</f>
        <v>1.5758236116738731</v>
      </c>
      <c r="AK121" s="3">
        <f>IF($I$35="Ja",MAX(0,MIN(IF($I$36="væske",AS121,AT121)-AF121-AI121,$AD121-SUM($AE121:AJ121)))*$I$44*IF(AU121&lt;$I$33,1,0),0)</f>
        <v>0</v>
      </c>
      <c r="AL121" s="3">
        <f>MAX(0,MIN(AL$71,$AD121-SUM($AE121:AK121)))</f>
        <v>0</v>
      </c>
      <c r="AM121" s="3">
        <f t="shared" si="45"/>
        <v>6.5716904292500003E-2</v>
      </c>
      <c r="AO121" s="55">
        <v>0.2</v>
      </c>
      <c r="AP121" s="58">
        <f t="shared" si="33"/>
        <v>3.6593925985507205</v>
      </c>
      <c r="AQ121" s="56">
        <f>IF($I$37="indtastes",$I$38,VLOOKUP(ROUND(AO121,0),'COP og ydelse'!$F$5:$J$31,3))</f>
        <v>3.1674431040000002</v>
      </c>
      <c r="AR121" s="56">
        <f t="shared" si="34"/>
        <v>3.6593925985507205</v>
      </c>
      <c r="AS121" s="56">
        <f t="shared" si="35"/>
        <v>2</v>
      </c>
      <c r="AT121" s="56">
        <f>IF($I$35="Ja",VLOOKUP(ROUND(AO121,0),'COP og ydelse'!$F$5:$J$31,5)/'COP og ydelse'!$J$14*$I$43,0)</f>
        <v>2</v>
      </c>
      <c r="AU121" s="3">
        <f t="shared" si="36"/>
        <v>206.28857621814905</v>
      </c>
      <c r="AV121" s="3">
        <f t="shared" si="37"/>
        <v>2</v>
      </c>
      <c r="AW121" s="3">
        <f t="shared" si="38"/>
        <v>1.5758236116738731</v>
      </c>
      <c r="AX121" s="3">
        <f t="shared" si="46"/>
        <v>1.1181867708755404</v>
      </c>
      <c r="AY121" s="56">
        <f t="shared" si="39"/>
        <v>4.0918843931392832</v>
      </c>
      <c r="AZ121" s="3">
        <f t="shared" si="40"/>
        <v>0.48877236203283964</v>
      </c>
      <c r="BA121" s="3">
        <f t="shared" si="41"/>
        <v>186.07032671149386</v>
      </c>
      <c r="BB121" s="3">
        <f t="shared" si="47"/>
        <v>372.14065342298773</v>
      </c>
    </row>
    <row r="122" spans="9:54">
      <c r="I122" s="18"/>
      <c r="J122" s="16"/>
      <c r="M122" s="8">
        <f t="shared" si="48"/>
        <v>46</v>
      </c>
      <c r="N122" s="2">
        <v>21.348323000000022</v>
      </c>
      <c r="O122" s="2">
        <v>0</v>
      </c>
      <c r="Q122" s="9">
        <f t="shared" si="27"/>
        <v>46</v>
      </c>
      <c r="R122" s="3">
        <f t="shared" si="29"/>
        <v>3.6328417306224687</v>
      </c>
      <c r="S122" s="3">
        <f t="shared" si="42"/>
        <v>6.5716904292500003E-2</v>
      </c>
      <c r="T122" s="3">
        <f>MAX(0,MIN(T$71,$R122-SUM($S122:S122)))</f>
        <v>0</v>
      </c>
      <c r="U122" s="56">
        <f t="shared" si="30"/>
        <v>6.5716904292500008E-3</v>
      </c>
      <c r="V122" s="3">
        <f>MAX(0,MIN(V$71,$R122-SUM($S122:U122)))</f>
        <v>0</v>
      </c>
      <c r="W122" s="3">
        <f>MAX(0,MIN(W$71,$R122-SUM($S122:V122)))</f>
        <v>0</v>
      </c>
      <c r="X122" s="3">
        <f>MAX(0,MIN(X$71,$R122-SUM($S122:W122)))</f>
        <v>3.5605531359007188</v>
      </c>
      <c r="Y122" s="3">
        <f>MAX(0,MIN(Y$71,$R122-SUM($S122:X122)))</f>
        <v>0</v>
      </c>
      <c r="Z122" s="3">
        <f>MAX(0,MIN(Z$71,$R122-SUM($S122:Y122)))</f>
        <v>0</v>
      </c>
      <c r="AA122" s="3">
        <f t="shared" si="43"/>
        <v>7.2288594721750005E-2</v>
      </c>
      <c r="AC122" s="9">
        <f t="shared" si="31"/>
        <v>46</v>
      </c>
      <c r="AD122" s="3">
        <f t="shared" si="32"/>
        <v>3.6328417306224687</v>
      </c>
      <c r="AE122" s="3">
        <f>MIN(R122,Solvarmeproduktion!M50*$I$16/1000/24)</f>
        <v>6.5716904292500003E-2</v>
      </c>
      <c r="AF122" s="3">
        <f>IF($I$35="Ja",MAX(0,MIN(IF($I$36="væske",AS122,AT122),$AD122-SUM($AE122:AE122)))*$I$44*IF(AU122&lt;$I$23,1,0),0)</f>
        <v>2</v>
      </c>
      <c r="AG122" s="56">
        <f t="shared" si="44"/>
        <v>0</v>
      </c>
      <c r="AH122" s="3">
        <f>MAX(0,MIN(AH$71,$AD122-SUM($AE122:AG122)))</f>
        <v>0</v>
      </c>
      <c r="AI122" s="3">
        <f>IF($I$35="Ja",MAX(0,MIN(IF($I$36="væske",AS122,AT122)-AF122,$AD122-SUM($AE122:AH122)))*$I$44*IF(AU122&lt;$I$29,1,0),0)</f>
        <v>0</v>
      </c>
      <c r="AJ122" s="3">
        <f>MAX(0,MIN(AJ$71,$AD122-SUM($AE122:AI122)))</f>
        <v>1.5671248263299686</v>
      </c>
      <c r="AK122" s="3">
        <f>IF($I$35="Ja",MAX(0,MIN(IF($I$36="væske",AS122,AT122)-AF122-AI122,$AD122-SUM($AE122:AJ122)))*$I$44*IF(AU122&lt;$I$33,1,0),0)</f>
        <v>0</v>
      </c>
      <c r="AL122" s="3">
        <f>MAX(0,MIN(AL$71,$AD122-SUM($AE122:AK122)))</f>
        <v>0</v>
      </c>
      <c r="AM122" s="3">
        <f t="shared" si="45"/>
        <v>6.5716904292500003E-2</v>
      </c>
      <c r="AO122" s="55">
        <v>0.3</v>
      </c>
      <c r="AP122" s="58">
        <f t="shared" si="33"/>
        <v>3.6593925985507205</v>
      </c>
      <c r="AQ122" s="56">
        <f>IF($I$37="indtastes",$I$38,VLOOKUP(ROUND(AO122,0),'COP og ydelse'!$F$5:$J$31,3))</f>
        <v>3.1674431040000002</v>
      </c>
      <c r="AR122" s="56">
        <f t="shared" si="34"/>
        <v>3.6593925985507205</v>
      </c>
      <c r="AS122" s="56">
        <f t="shared" si="35"/>
        <v>2</v>
      </c>
      <c r="AT122" s="56">
        <f>IF($I$35="Ja",VLOOKUP(ROUND(AO122,0),'COP og ydelse'!$F$5:$J$31,5)/'COP og ydelse'!$J$14*$I$43,0)</f>
        <v>2</v>
      </c>
      <c r="AU122" s="3">
        <f t="shared" si="36"/>
        <v>206.28857621814905</v>
      </c>
      <c r="AV122" s="3">
        <f t="shared" si="37"/>
        <v>2</v>
      </c>
      <c r="AW122" s="3">
        <f t="shared" si="38"/>
        <v>1.5671248263299686</v>
      </c>
      <c r="AX122" s="3">
        <f t="shared" si="46"/>
        <v>1.1175343619747475</v>
      </c>
      <c r="AY122" s="56">
        <f t="shared" si="39"/>
        <v>4.0894969728364927</v>
      </c>
      <c r="AZ122" s="3">
        <f t="shared" si="40"/>
        <v>0.48905770398768417</v>
      </c>
      <c r="BA122" s="3">
        <f t="shared" si="41"/>
        <v>186.17019639568946</v>
      </c>
      <c r="BB122" s="3">
        <f t="shared" si="47"/>
        <v>372.34039279137892</v>
      </c>
    </row>
    <row r="123" spans="9:54">
      <c r="I123" s="18"/>
      <c r="J123" s="16"/>
      <c r="M123" s="8">
        <f t="shared" si="48"/>
        <v>47</v>
      </c>
      <c r="N123" s="2">
        <v>21.206363000000007</v>
      </c>
      <c r="O123" s="2">
        <v>0</v>
      </c>
      <c r="Q123" s="9">
        <f t="shared" si="27"/>
        <v>47</v>
      </c>
      <c r="R123" s="3">
        <f t="shared" si="29"/>
        <v>3.6098522571528235</v>
      </c>
      <c r="S123" s="3">
        <f t="shared" si="42"/>
        <v>6.5716904292500003E-2</v>
      </c>
      <c r="T123" s="3">
        <f>MAX(0,MIN(T$71,$R123-SUM($S123:S123)))</f>
        <v>0</v>
      </c>
      <c r="U123" s="56">
        <f t="shared" si="30"/>
        <v>6.5716904292500008E-3</v>
      </c>
      <c r="V123" s="3">
        <f>MAX(0,MIN(V$71,$R123-SUM($S123:U123)))</f>
        <v>0</v>
      </c>
      <c r="W123" s="3">
        <f>MAX(0,MIN(W$71,$R123-SUM($S123:V123)))</f>
        <v>0</v>
      </c>
      <c r="X123" s="3">
        <f>MAX(0,MIN(X$71,$R123-SUM($S123:W123)))</f>
        <v>3.5375636624310736</v>
      </c>
      <c r="Y123" s="3">
        <f>MAX(0,MIN(Y$71,$R123-SUM($S123:X123)))</f>
        <v>0</v>
      </c>
      <c r="Z123" s="3">
        <f>MAX(0,MIN(Z$71,$R123-SUM($S123:Y123)))</f>
        <v>0</v>
      </c>
      <c r="AA123" s="3">
        <f t="shared" si="43"/>
        <v>7.2288594721750005E-2</v>
      </c>
      <c r="AC123" s="9">
        <f t="shared" si="31"/>
        <v>47</v>
      </c>
      <c r="AD123" s="3">
        <f t="shared" si="32"/>
        <v>3.6098522571528235</v>
      </c>
      <c r="AE123" s="3">
        <f>MIN(R123,Solvarmeproduktion!M51*$I$16/1000/24)</f>
        <v>6.5716904292500003E-2</v>
      </c>
      <c r="AF123" s="3">
        <f>IF($I$35="Ja",MAX(0,MIN(IF($I$36="væske",AS123,AT123),$AD123-SUM($AE123:AE123)))*$I$44*IF(AU123&lt;$I$23,1,0),0)</f>
        <v>2</v>
      </c>
      <c r="AG123" s="56">
        <f t="shared" si="44"/>
        <v>0</v>
      </c>
      <c r="AH123" s="3">
        <f>MAX(0,MIN(AH$71,$AD123-SUM($AE123:AG123)))</f>
        <v>0</v>
      </c>
      <c r="AI123" s="3">
        <f>IF($I$35="Ja",MAX(0,MIN(IF($I$36="væske",AS123,AT123)-AF123,$AD123-SUM($AE123:AH123)))*$I$44*IF(AU123&lt;$I$29,1,0),0)</f>
        <v>0</v>
      </c>
      <c r="AJ123" s="3">
        <f>MAX(0,MIN(AJ$71,$AD123-SUM($AE123:AI123)))</f>
        <v>1.5441353528603234</v>
      </c>
      <c r="AK123" s="3">
        <f>IF($I$35="Ja",MAX(0,MIN(IF($I$36="væske",AS123,AT123)-AF123-AI123,$AD123-SUM($AE123:AJ123)))*$I$44*IF(AU123&lt;$I$33,1,0),0)</f>
        <v>0</v>
      </c>
      <c r="AL123" s="3">
        <f>MAX(0,MIN(AL$71,$AD123-SUM($AE123:AK123)))</f>
        <v>0</v>
      </c>
      <c r="AM123" s="3">
        <f t="shared" si="45"/>
        <v>6.5716904292500003E-2</v>
      </c>
      <c r="AO123" s="55">
        <v>0.4</v>
      </c>
      <c r="AP123" s="58">
        <f t="shared" si="33"/>
        <v>3.6593925985507205</v>
      </c>
      <c r="AQ123" s="56">
        <f>IF($I$37="indtastes",$I$38,VLOOKUP(ROUND(AO123,0),'COP og ydelse'!$F$5:$J$31,3))</f>
        <v>3.1674431040000002</v>
      </c>
      <c r="AR123" s="56">
        <f t="shared" si="34"/>
        <v>3.6593925985507205</v>
      </c>
      <c r="AS123" s="56">
        <f t="shared" si="35"/>
        <v>2</v>
      </c>
      <c r="AT123" s="56">
        <f>IF($I$35="Ja",VLOOKUP(ROUND(AO123,0),'COP og ydelse'!$F$5:$J$31,5)/'COP og ydelse'!$J$14*$I$43,0)</f>
        <v>2</v>
      </c>
      <c r="AU123" s="3">
        <f t="shared" si="36"/>
        <v>206.28857621814905</v>
      </c>
      <c r="AV123" s="3">
        <f t="shared" si="37"/>
        <v>2</v>
      </c>
      <c r="AW123" s="3">
        <f t="shared" si="38"/>
        <v>1.5441353528603234</v>
      </c>
      <c r="AX123" s="3">
        <f t="shared" si="46"/>
        <v>1.1158101514645242</v>
      </c>
      <c r="AY123" s="56">
        <f t="shared" si="39"/>
        <v>4.0831874096570386</v>
      </c>
      <c r="AZ123" s="3">
        <f t="shared" si="40"/>
        <v>0.48981342254089361</v>
      </c>
      <c r="BA123" s="3">
        <f t="shared" si="41"/>
        <v>186.43469788931276</v>
      </c>
      <c r="BB123" s="3">
        <f t="shared" si="47"/>
        <v>372.86939577862552</v>
      </c>
    </row>
    <row r="124" spans="9:54">
      <c r="I124" s="18"/>
      <c r="J124" s="16"/>
      <c r="M124" s="8">
        <f t="shared" si="48"/>
        <v>48</v>
      </c>
      <c r="N124" s="2">
        <v>21.206363000000007</v>
      </c>
      <c r="O124" s="2">
        <v>0</v>
      </c>
      <c r="Q124" s="9">
        <f t="shared" si="27"/>
        <v>48</v>
      </c>
      <c r="R124" s="3">
        <f t="shared" si="29"/>
        <v>3.6098522571528235</v>
      </c>
      <c r="S124" s="3">
        <f t="shared" si="42"/>
        <v>6.3046255189285708E-2</v>
      </c>
      <c r="T124" s="3">
        <f>MAX(0,MIN(T$71,$R124-SUM($S124:S124)))</f>
        <v>0</v>
      </c>
      <c r="U124" s="56">
        <f t="shared" si="30"/>
        <v>6.3046255189285715E-3</v>
      </c>
      <c r="V124" s="3">
        <f>MAX(0,MIN(V$71,$R124-SUM($S124:U124)))</f>
        <v>0</v>
      </c>
      <c r="W124" s="3">
        <f>MAX(0,MIN(W$71,$R124-SUM($S124:V124)))</f>
        <v>0</v>
      </c>
      <c r="X124" s="3">
        <f>MAX(0,MIN(X$71,$R124-SUM($S124:W124)))</f>
        <v>3.5405013764446092</v>
      </c>
      <c r="Y124" s="3">
        <f>MAX(0,MIN(Y$71,$R124-SUM($S124:X124)))</f>
        <v>0</v>
      </c>
      <c r="Z124" s="3">
        <f>MAX(0,MIN(Z$71,$R124-SUM($S124:Y124)))</f>
        <v>0</v>
      </c>
      <c r="AA124" s="3">
        <f t="shared" si="43"/>
        <v>6.9350880708214283E-2</v>
      </c>
      <c r="AC124" s="9">
        <f t="shared" si="31"/>
        <v>48</v>
      </c>
      <c r="AD124" s="3">
        <f t="shared" si="32"/>
        <v>3.6098522571528235</v>
      </c>
      <c r="AE124" s="3">
        <f>MIN(R124,Solvarmeproduktion!M52*$I$16/1000/24)</f>
        <v>6.3046255189285708E-2</v>
      </c>
      <c r="AF124" s="3">
        <f>IF($I$35="Ja",MAX(0,MIN(IF($I$36="væske",AS124,AT124),$AD124-SUM($AE124:AE124)))*$I$44*IF(AU124&lt;$I$23,1,0),0)</f>
        <v>2</v>
      </c>
      <c r="AG124" s="56">
        <f t="shared" si="44"/>
        <v>0</v>
      </c>
      <c r="AH124" s="3">
        <f>MAX(0,MIN(AH$71,$AD124-SUM($AE124:AG124)))</f>
        <v>0</v>
      </c>
      <c r="AI124" s="3">
        <f>IF($I$35="Ja",MAX(0,MIN(IF($I$36="væske",AS124,AT124)-AF124,$AD124-SUM($AE124:AH124)))*$I$44*IF(AU124&lt;$I$29,1,0),0)</f>
        <v>0</v>
      </c>
      <c r="AJ124" s="3">
        <f>MAX(0,MIN(AJ$71,$AD124-SUM($AE124:AI124)))</f>
        <v>1.5468060019635379</v>
      </c>
      <c r="AK124" s="3">
        <f>IF($I$35="Ja",MAX(0,MIN(IF($I$36="væske",AS124,AT124)-AF124-AI124,$AD124-SUM($AE124:AJ124)))*$I$44*IF(AU124&lt;$I$33,1,0),0)</f>
        <v>0</v>
      </c>
      <c r="AL124" s="3">
        <f>MAX(0,MIN(AL$71,$AD124-SUM($AE124:AK124)))</f>
        <v>0</v>
      </c>
      <c r="AM124" s="3">
        <f t="shared" si="45"/>
        <v>6.3046255189285708E-2</v>
      </c>
      <c r="AO124" s="55">
        <v>0.5</v>
      </c>
      <c r="AP124" s="58">
        <f t="shared" si="33"/>
        <v>3.6593925985507205</v>
      </c>
      <c r="AQ124" s="56">
        <f>IF($I$37="indtastes",$I$38,VLOOKUP(ROUND(AO124,0),'COP og ydelse'!$F$5:$J$31,3))</f>
        <v>3.1738599760000001</v>
      </c>
      <c r="AR124" s="56">
        <f t="shared" si="34"/>
        <v>3.6593925985507205</v>
      </c>
      <c r="AS124" s="56">
        <f t="shared" si="35"/>
        <v>2</v>
      </c>
      <c r="AT124" s="56">
        <f>IF($I$35="Ja",VLOOKUP(ROUND(AO124,0),'COP og ydelse'!$F$5:$J$31,5)/'COP og ydelse'!$J$14*$I$43,0)</f>
        <v>2.0456496233255628</v>
      </c>
      <c r="AU124" s="3">
        <f t="shared" si="36"/>
        <v>206.28857621814905</v>
      </c>
      <c r="AV124" s="3">
        <f t="shared" si="37"/>
        <v>2</v>
      </c>
      <c r="AW124" s="3">
        <f t="shared" si="38"/>
        <v>1.5468060019635379</v>
      </c>
      <c r="AX124" s="3">
        <f t="shared" si="46"/>
        <v>1.1160104501472654</v>
      </c>
      <c r="AY124" s="56">
        <f t="shared" si="39"/>
        <v>4.0839203811741607</v>
      </c>
      <c r="AZ124" s="3">
        <f t="shared" si="40"/>
        <v>0.4897255120887013</v>
      </c>
      <c r="BA124" s="3">
        <f t="shared" si="41"/>
        <v>186.40392923104545</v>
      </c>
      <c r="BB124" s="3">
        <f t="shared" si="47"/>
        <v>372.80785846209091</v>
      </c>
    </row>
    <row r="125" spans="9:54">
      <c r="I125" s="18"/>
      <c r="J125" s="16"/>
      <c r="M125" s="8">
        <f t="shared" si="48"/>
        <v>49</v>
      </c>
      <c r="N125" s="2">
        <v>21.164158000000018</v>
      </c>
      <c r="O125" s="2">
        <v>0</v>
      </c>
      <c r="Q125" s="9">
        <f t="shared" si="27"/>
        <v>49</v>
      </c>
      <c r="R125" s="3">
        <f t="shared" si="29"/>
        <v>3.6030174394028522</v>
      </c>
      <c r="S125" s="3">
        <f t="shared" si="42"/>
        <v>6.3046255189285708E-2</v>
      </c>
      <c r="T125" s="3">
        <f>MAX(0,MIN(T$71,$R125-SUM($S125:S125)))</f>
        <v>0</v>
      </c>
      <c r="U125" s="56">
        <f t="shared" si="30"/>
        <v>6.3046255189285715E-3</v>
      </c>
      <c r="V125" s="3">
        <f>MAX(0,MIN(V$71,$R125-SUM($S125:U125)))</f>
        <v>0</v>
      </c>
      <c r="W125" s="3">
        <f>MAX(0,MIN(W$71,$R125-SUM($S125:V125)))</f>
        <v>0</v>
      </c>
      <c r="X125" s="3">
        <f>MAX(0,MIN(X$71,$R125-SUM($S125:W125)))</f>
        <v>3.5336665586946379</v>
      </c>
      <c r="Y125" s="3">
        <f>MAX(0,MIN(Y$71,$R125-SUM($S125:X125)))</f>
        <v>0</v>
      </c>
      <c r="Z125" s="3">
        <f>MAX(0,MIN(Z$71,$R125-SUM($S125:Y125)))</f>
        <v>0</v>
      </c>
      <c r="AA125" s="3">
        <f t="shared" si="43"/>
        <v>6.9350880708214283E-2</v>
      </c>
      <c r="AC125" s="9">
        <f t="shared" si="31"/>
        <v>49</v>
      </c>
      <c r="AD125" s="3">
        <f t="shared" si="32"/>
        <v>3.6030174394028522</v>
      </c>
      <c r="AE125" s="3">
        <f>MIN(R125,Solvarmeproduktion!M53*$I$16/1000/24)</f>
        <v>6.3046255189285708E-2</v>
      </c>
      <c r="AF125" s="3">
        <f>IF($I$35="Ja",MAX(0,MIN(IF($I$36="væske",AS125,AT125),$AD125-SUM($AE125:AE125)))*$I$44*IF(AU125&lt;$I$23,1,0),0)</f>
        <v>2</v>
      </c>
      <c r="AG125" s="56">
        <f t="shared" si="44"/>
        <v>0</v>
      </c>
      <c r="AH125" s="3">
        <f>MAX(0,MIN(AH$71,$AD125-SUM($AE125:AG125)))</f>
        <v>0</v>
      </c>
      <c r="AI125" s="3">
        <f>IF($I$35="Ja",MAX(0,MIN(IF($I$36="væske",AS125,AT125)-AF125,$AD125-SUM($AE125:AH125)))*$I$44*IF(AU125&lt;$I$29,1,0),0)</f>
        <v>0</v>
      </c>
      <c r="AJ125" s="3">
        <f>MAX(0,MIN(AJ$71,$AD125-SUM($AE125:AI125)))</f>
        <v>1.5399711842135666</v>
      </c>
      <c r="AK125" s="3">
        <f>IF($I$35="Ja",MAX(0,MIN(IF($I$36="væske",AS125,AT125)-AF125-AI125,$AD125-SUM($AE125:AJ125)))*$I$44*IF(AU125&lt;$I$33,1,0),0)</f>
        <v>0</v>
      </c>
      <c r="AL125" s="3">
        <f>MAX(0,MIN(AL$71,$AD125-SUM($AE125:AK125)))</f>
        <v>0</v>
      </c>
      <c r="AM125" s="3">
        <f t="shared" si="45"/>
        <v>6.3046255189285708E-2</v>
      </c>
      <c r="AO125" s="55">
        <v>0.6</v>
      </c>
      <c r="AP125" s="58">
        <f t="shared" si="33"/>
        <v>3.6593925985507205</v>
      </c>
      <c r="AQ125" s="56">
        <f>IF($I$37="indtastes",$I$38,VLOOKUP(ROUND(AO125,0),'COP og ydelse'!$F$5:$J$31,3))</f>
        <v>3.1738599760000001</v>
      </c>
      <c r="AR125" s="56">
        <f t="shared" si="34"/>
        <v>3.6593925985507205</v>
      </c>
      <c r="AS125" s="56">
        <f t="shared" si="35"/>
        <v>2</v>
      </c>
      <c r="AT125" s="56">
        <f>IF($I$35="Ja",VLOOKUP(ROUND(AO125,0),'COP og ydelse'!$F$5:$J$31,5)/'COP og ydelse'!$J$14*$I$43,0)</f>
        <v>2.0456496233255628</v>
      </c>
      <c r="AU125" s="3">
        <f t="shared" si="36"/>
        <v>206.28857621814905</v>
      </c>
      <c r="AV125" s="3">
        <f t="shared" si="37"/>
        <v>2</v>
      </c>
      <c r="AW125" s="3">
        <f t="shared" si="38"/>
        <v>1.5399711842135666</v>
      </c>
      <c r="AX125" s="3">
        <f t="shared" si="46"/>
        <v>1.1154978388160175</v>
      </c>
      <c r="AY125" s="56">
        <f t="shared" si="39"/>
        <v>4.0820445350626589</v>
      </c>
      <c r="AZ125" s="3">
        <f t="shared" si="40"/>
        <v>0.48995055855491793</v>
      </c>
      <c r="BA125" s="3">
        <f t="shared" si="41"/>
        <v>186.48269549422128</v>
      </c>
      <c r="BB125" s="3">
        <f t="shared" si="47"/>
        <v>372.96539098844255</v>
      </c>
    </row>
    <row r="126" spans="9:54">
      <c r="I126" s="18"/>
      <c r="J126" s="16"/>
      <c r="M126" s="8">
        <f t="shared" si="48"/>
        <v>50</v>
      </c>
      <c r="N126" s="2">
        <v>21.114280000000004</v>
      </c>
      <c r="O126" s="2">
        <v>0</v>
      </c>
      <c r="Q126" s="9">
        <f t="shared" si="27"/>
        <v>50</v>
      </c>
      <c r="R126" s="3">
        <f t="shared" si="29"/>
        <v>3.5949400305713564</v>
      </c>
      <c r="S126" s="3">
        <f t="shared" si="42"/>
        <v>4.2287445053571432E-2</v>
      </c>
      <c r="T126" s="3">
        <f>MAX(0,MIN(T$71,$R126-SUM($S126:S126)))</f>
        <v>0</v>
      </c>
      <c r="U126" s="56">
        <f t="shared" si="30"/>
        <v>4.2287445053571437E-3</v>
      </c>
      <c r="V126" s="3">
        <f>MAX(0,MIN(V$71,$R126-SUM($S126:U126)))</f>
        <v>0</v>
      </c>
      <c r="W126" s="3">
        <f>MAX(0,MIN(W$71,$R126-SUM($S126:V126)))</f>
        <v>0</v>
      </c>
      <c r="X126" s="3">
        <f>MAX(0,MIN(X$71,$R126-SUM($S126:W126)))</f>
        <v>3.5484238410124278</v>
      </c>
      <c r="Y126" s="3">
        <f>MAX(0,MIN(Y$71,$R126-SUM($S126:X126)))</f>
        <v>0</v>
      </c>
      <c r="Z126" s="3">
        <f>MAX(0,MIN(Z$71,$R126-SUM($S126:Y126)))</f>
        <v>0</v>
      </c>
      <c r="AA126" s="3">
        <f t="shared" si="43"/>
        <v>4.6516189558928576E-2</v>
      </c>
      <c r="AC126" s="9">
        <f t="shared" si="31"/>
        <v>50</v>
      </c>
      <c r="AD126" s="3">
        <f t="shared" si="32"/>
        <v>3.5949400305713564</v>
      </c>
      <c r="AE126" s="3">
        <f>MIN(R126,Solvarmeproduktion!M54*$I$16/1000/24)</f>
        <v>4.2287445053571432E-2</v>
      </c>
      <c r="AF126" s="3">
        <f>IF($I$35="Ja",MAX(0,MIN(IF($I$36="væske",AS126,AT126),$AD126-SUM($AE126:AE126)))*$I$44*IF(AU126&lt;$I$23,1,0),0)</f>
        <v>2</v>
      </c>
      <c r="AG126" s="56">
        <f t="shared" si="44"/>
        <v>0</v>
      </c>
      <c r="AH126" s="3">
        <f>MAX(0,MIN(AH$71,$AD126-SUM($AE126:AG126)))</f>
        <v>0</v>
      </c>
      <c r="AI126" s="3">
        <f>IF($I$35="Ja",MAX(0,MIN(IF($I$36="væske",AS126,AT126)-AF126,$AD126-SUM($AE126:AH126)))*$I$44*IF(AU126&lt;$I$29,1,0),0)</f>
        <v>0</v>
      </c>
      <c r="AJ126" s="3">
        <f>MAX(0,MIN(AJ$71,$AD126-SUM($AE126:AI126)))</f>
        <v>1.5526525855177851</v>
      </c>
      <c r="AK126" s="3">
        <f>IF($I$35="Ja",MAX(0,MIN(IF($I$36="væske",AS126,AT126)-AF126-AI126,$AD126-SUM($AE126:AJ126)))*$I$44*IF(AU126&lt;$I$33,1,0),0)</f>
        <v>0</v>
      </c>
      <c r="AL126" s="3">
        <f>MAX(0,MIN(AL$71,$AD126-SUM($AE126:AK126)))</f>
        <v>0</v>
      </c>
      <c r="AM126" s="3">
        <f t="shared" si="45"/>
        <v>4.2287445053571432E-2</v>
      </c>
      <c r="AO126" s="55">
        <v>0.6</v>
      </c>
      <c r="AP126" s="58">
        <f t="shared" si="33"/>
        <v>3.6593925985507205</v>
      </c>
      <c r="AQ126" s="56">
        <f>IF($I$37="indtastes",$I$38,VLOOKUP(ROUND(AO126,0),'COP og ydelse'!$F$5:$J$31,3))</f>
        <v>3.1738599760000001</v>
      </c>
      <c r="AR126" s="56">
        <f t="shared" si="34"/>
        <v>3.6593925985507205</v>
      </c>
      <c r="AS126" s="56">
        <f t="shared" si="35"/>
        <v>2</v>
      </c>
      <c r="AT126" s="56">
        <f>IF($I$35="Ja",VLOOKUP(ROUND(AO126,0),'COP og ydelse'!$F$5:$J$31,5)/'COP og ydelse'!$J$14*$I$43,0)</f>
        <v>2.0456496233255628</v>
      </c>
      <c r="AU126" s="3">
        <f t="shared" si="36"/>
        <v>206.28857621814905</v>
      </c>
      <c r="AV126" s="3">
        <f t="shared" si="37"/>
        <v>2</v>
      </c>
      <c r="AW126" s="3">
        <f t="shared" si="38"/>
        <v>1.5526525855177851</v>
      </c>
      <c r="AX126" s="3">
        <f t="shared" si="46"/>
        <v>1.1164489439138339</v>
      </c>
      <c r="AY126" s="56">
        <f t="shared" si="39"/>
        <v>4.085525002018052</v>
      </c>
      <c r="AZ126" s="3">
        <f t="shared" si="40"/>
        <v>0.48953316868997171</v>
      </c>
      <c r="BA126" s="3">
        <f t="shared" si="41"/>
        <v>186.33660904149011</v>
      </c>
      <c r="BB126" s="3">
        <f t="shared" si="47"/>
        <v>372.67321808298021</v>
      </c>
    </row>
    <row r="127" spans="9:54">
      <c r="I127" s="18"/>
      <c r="J127" s="16"/>
      <c r="M127" s="8">
        <f t="shared" si="48"/>
        <v>51</v>
      </c>
      <c r="N127" s="2">
        <v>20.926279000000015</v>
      </c>
      <c r="O127" s="2">
        <v>0</v>
      </c>
      <c r="Q127" s="9">
        <f t="shared" si="27"/>
        <v>51</v>
      </c>
      <c r="R127" s="3">
        <f t="shared" si="29"/>
        <v>3.5644945247826416</v>
      </c>
      <c r="S127" s="3">
        <f t="shared" si="42"/>
        <v>8.5309595196428577E-3</v>
      </c>
      <c r="T127" s="3">
        <f>MAX(0,MIN(T$71,$R127-SUM($S127:S127)))</f>
        <v>0</v>
      </c>
      <c r="U127" s="56">
        <f t="shared" si="30"/>
        <v>8.5309595196428583E-4</v>
      </c>
      <c r="V127" s="3">
        <f>MAX(0,MIN(V$71,$R127-SUM($S127:U127)))</f>
        <v>0</v>
      </c>
      <c r="W127" s="3">
        <f>MAX(0,MIN(W$71,$R127-SUM($S127:V127)))</f>
        <v>0</v>
      </c>
      <c r="X127" s="3">
        <f>MAX(0,MIN(X$71,$R127-SUM($S127:W127)))</f>
        <v>3.5551104693110345</v>
      </c>
      <c r="Y127" s="3">
        <f>MAX(0,MIN(Y$71,$R127-SUM($S127:X127)))</f>
        <v>0</v>
      </c>
      <c r="Z127" s="3">
        <f>MAX(0,MIN(Z$71,$R127-SUM($S127:Y127)))</f>
        <v>0</v>
      </c>
      <c r="AA127" s="3">
        <f t="shared" si="43"/>
        <v>9.3840554716071427E-3</v>
      </c>
      <c r="AC127" s="9">
        <f t="shared" si="31"/>
        <v>51</v>
      </c>
      <c r="AD127" s="3">
        <f t="shared" si="32"/>
        <v>3.5644945247826416</v>
      </c>
      <c r="AE127" s="3">
        <f>MIN(R127,Solvarmeproduktion!M55*$I$16/1000/24)</f>
        <v>8.5309595196428577E-3</v>
      </c>
      <c r="AF127" s="3">
        <f>IF($I$35="Ja",MAX(0,MIN(IF($I$36="væske",AS127,AT127),$AD127-SUM($AE127:AE127)))*$I$44*IF(AU127&lt;$I$23,1,0),0)</f>
        <v>2</v>
      </c>
      <c r="AG127" s="56">
        <f t="shared" si="44"/>
        <v>0</v>
      </c>
      <c r="AH127" s="3">
        <f>MAX(0,MIN(AH$71,$AD127-SUM($AE127:AG127)))</f>
        <v>0</v>
      </c>
      <c r="AI127" s="3">
        <f>IF($I$35="Ja",MAX(0,MIN(IF($I$36="væske",AS127,AT127)-AF127,$AD127-SUM($AE127:AH127)))*$I$44*IF(AU127&lt;$I$29,1,0),0)</f>
        <v>0</v>
      </c>
      <c r="AJ127" s="3">
        <f>MAX(0,MIN(AJ$71,$AD127-SUM($AE127:AI127)))</f>
        <v>1.5559635652629988</v>
      </c>
      <c r="AK127" s="3">
        <f>IF($I$35="Ja",MAX(0,MIN(IF($I$36="væske",AS127,AT127)-AF127-AI127,$AD127-SUM($AE127:AJ127)))*$I$44*IF(AU127&lt;$I$33,1,0),0)</f>
        <v>0</v>
      </c>
      <c r="AL127" s="3">
        <f>MAX(0,MIN(AL$71,$AD127-SUM($AE127:AK127)))</f>
        <v>0</v>
      </c>
      <c r="AM127" s="3">
        <f t="shared" si="45"/>
        <v>8.5309595196428577E-3</v>
      </c>
      <c r="AO127" s="55">
        <v>0.6</v>
      </c>
      <c r="AP127" s="58">
        <f t="shared" si="33"/>
        <v>3.6593925985507205</v>
      </c>
      <c r="AQ127" s="56">
        <f>IF($I$37="indtastes",$I$38,VLOOKUP(ROUND(AO127,0),'COP og ydelse'!$F$5:$J$31,3))</f>
        <v>3.1738599760000001</v>
      </c>
      <c r="AR127" s="56">
        <f t="shared" si="34"/>
        <v>3.6593925985507205</v>
      </c>
      <c r="AS127" s="56">
        <f t="shared" si="35"/>
        <v>2</v>
      </c>
      <c r="AT127" s="56">
        <f>IF($I$35="Ja",VLOOKUP(ROUND(AO127,0),'COP og ydelse'!$F$5:$J$31,5)/'COP og ydelse'!$J$14*$I$43,0)</f>
        <v>2.0456496233255628</v>
      </c>
      <c r="AU127" s="3">
        <f t="shared" si="36"/>
        <v>206.28857621814905</v>
      </c>
      <c r="AV127" s="3">
        <f t="shared" si="37"/>
        <v>2</v>
      </c>
      <c r="AW127" s="3">
        <f t="shared" si="38"/>
        <v>1.5559635652629988</v>
      </c>
      <c r="AX127" s="3">
        <f t="shared" si="46"/>
        <v>1.1166972673947249</v>
      </c>
      <c r="AY127" s="56">
        <f t="shared" si="39"/>
        <v>4.0864337151260708</v>
      </c>
      <c r="AZ127" s="3">
        <f t="shared" si="40"/>
        <v>0.48942430966075218</v>
      </c>
      <c r="BA127" s="3">
        <f t="shared" si="41"/>
        <v>186.29850838126325</v>
      </c>
      <c r="BB127" s="3">
        <f t="shared" si="47"/>
        <v>372.59701676252649</v>
      </c>
    </row>
    <row r="128" spans="9:54">
      <c r="I128" s="18"/>
      <c r="J128" s="16"/>
      <c r="M128" s="8">
        <f t="shared" si="48"/>
        <v>52</v>
      </c>
      <c r="N128" s="2">
        <v>20.90709500000002</v>
      </c>
      <c r="O128" s="2">
        <v>0</v>
      </c>
      <c r="Q128" s="9">
        <f t="shared" si="27"/>
        <v>52</v>
      </c>
      <c r="R128" s="3">
        <f t="shared" si="29"/>
        <v>3.5613878041638656</v>
      </c>
      <c r="S128" s="3">
        <f t="shared" si="42"/>
        <v>0.10694959987678571</v>
      </c>
      <c r="T128" s="3">
        <f>MAX(0,MIN(T$71,$R128-SUM($S128:S128)))</f>
        <v>0</v>
      </c>
      <c r="U128" s="56">
        <f t="shared" si="30"/>
        <v>1.0694959987678571E-2</v>
      </c>
      <c r="V128" s="3">
        <f>MAX(0,MIN(V$71,$R128-SUM($S128:U128)))</f>
        <v>0</v>
      </c>
      <c r="W128" s="3">
        <f>MAX(0,MIN(W$71,$R128-SUM($S128:V128)))</f>
        <v>0</v>
      </c>
      <c r="X128" s="3">
        <f>MAX(0,MIN(X$71,$R128-SUM($S128:W128)))</f>
        <v>3.4437432442994012</v>
      </c>
      <c r="Y128" s="3">
        <f>MAX(0,MIN(Y$71,$R128-SUM($S128:X128)))</f>
        <v>0</v>
      </c>
      <c r="Z128" s="3">
        <f>MAX(0,MIN(Z$71,$R128-SUM($S128:Y128)))</f>
        <v>0</v>
      </c>
      <c r="AA128" s="3">
        <f t="shared" si="43"/>
        <v>0.11764455986446427</v>
      </c>
      <c r="AC128" s="9">
        <f t="shared" si="31"/>
        <v>52</v>
      </c>
      <c r="AD128" s="3">
        <f t="shared" si="32"/>
        <v>3.5613878041638656</v>
      </c>
      <c r="AE128" s="3">
        <f>MIN(R128,Solvarmeproduktion!M56*$I$16/1000/24)</f>
        <v>0.10694959987678571</v>
      </c>
      <c r="AF128" s="3">
        <f>IF($I$35="Ja",MAX(0,MIN(IF($I$36="væske",AS128,AT128),$AD128-SUM($AE128:AE128)))*$I$44*IF(AU128&lt;$I$23,1,0),0)</f>
        <v>2</v>
      </c>
      <c r="AG128" s="56">
        <f t="shared" si="44"/>
        <v>0</v>
      </c>
      <c r="AH128" s="3">
        <f>MAX(0,MIN(AH$71,$AD128-SUM($AE128:AG128)))</f>
        <v>0</v>
      </c>
      <c r="AI128" s="3">
        <f>IF($I$35="Ja",MAX(0,MIN(IF($I$36="væske",AS128,AT128)-AF128,$AD128-SUM($AE128:AH128)))*$I$44*IF(AU128&lt;$I$29,1,0),0)</f>
        <v>0</v>
      </c>
      <c r="AJ128" s="3">
        <f>MAX(0,MIN(AJ$71,$AD128-SUM($AE128:AI128)))</f>
        <v>1.4544382042870798</v>
      </c>
      <c r="AK128" s="3">
        <f>IF($I$35="Ja",MAX(0,MIN(IF($I$36="væske",AS128,AT128)-AF128-AI128,$AD128-SUM($AE128:AJ128)))*$I$44*IF(AU128&lt;$I$33,1,0),0)</f>
        <v>0</v>
      </c>
      <c r="AL128" s="3">
        <f>MAX(0,MIN(AL$71,$AD128-SUM($AE128:AK128)))</f>
        <v>0</v>
      </c>
      <c r="AM128" s="3">
        <f t="shared" si="45"/>
        <v>0.10694959987678571</v>
      </c>
      <c r="AO128" s="55">
        <v>0.6</v>
      </c>
      <c r="AP128" s="58">
        <f t="shared" si="33"/>
        <v>3.6593925985507205</v>
      </c>
      <c r="AQ128" s="56">
        <f>IF($I$37="indtastes",$I$38,VLOOKUP(ROUND(AO128,0),'COP og ydelse'!$F$5:$J$31,3))</f>
        <v>3.1738599760000001</v>
      </c>
      <c r="AR128" s="56">
        <f t="shared" si="34"/>
        <v>3.6593925985507205</v>
      </c>
      <c r="AS128" s="56">
        <f t="shared" si="35"/>
        <v>2</v>
      </c>
      <c r="AT128" s="56">
        <f>IF($I$35="Ja",VLOOKUP(ROUND(AO128,0),'COP og ydelse'!$F$5:$J$31,5)/'COP og ydelse'!$J$14*$I$43,0)</f>
        <v>2.0456496233255628</v>
      </c>
      <c r="AU128" s="3">
        <f t="shared" si="36"/>
        <v>206.28857621814905</v>
      </c>
      <c r="AV128" s="3">
        <f t="shared" si="37"/>
        <v>2</v>
      </c>
      <c r="AW128" s="3">
        <f t="shared" si="38"/>
        <v>1.4544382042870798</v>
      </c>
      <c r="AX128" s="3">
        <f t="shared" si="46"/>
        <v>1.109082865321531</v>
      </c>
      <c r="AY128" s="56">
        <f t="shared" si="39"/>
        <v>4.0585696285370361</v>
      </c>
      <c r="AZ128" s="3">
        <f t="shared" si="40"/>
        <v>0.49278444946155225</v>
      </c>
      <c r="BA128" s="3">
        <f t="shared" si="41"/>
        <v>187.47455731154329</v>
      </c>
      <c r="BB128" s="3">
        <f t="shared" si="47"/>
        <v>374.94911462308659</v>
      </c>
    </row>
    <row r="129" spans="9:54">
      <c r="I129" s="18"/>
      <c r="J129" s="16"/>
      <c r="M129" s="8">
        <f t="shared" si="48"/>
        <v>53</v>
      </c>
      <c r="N129" s="2">
        <v>20.845706999999976</v>
      </c>
      <c r="O129" s="2">
        <v>0</v>
      </c>
      <c r="Q129" s="9">
        <f t="shared" si="27"/>
        <v>53</v>
      </c>
      <c r="R129" s="3">
        <f t="shared" si="29"/>
        <v>3.5514464277384259</v>
      </c>
      <c r="S129" s="3">
        <f t="shared" si="42"/>
        <v>0.2670540826267857</v>
      </c>
      <c r="T129" s="3">
        <f>MAX(0,MIN(T$71,$R129-SUM($S129:S129)))</f>
        <v>0</v>
      </c>
      <c r="U129" s="56">
        <f t="shared" si="30"/>
        <v>2.6705408262678573E-2</v>
      </c>
      <c r="V129" s="3">
        <f>MAX(0,MIN(V$71,$R129-SUM($S129:U129)))</f>
        <v>0</v>
      </c>
      <c r="W129" s="3">
        <f>MAX(0,MIN(W$71,$R129-SUM($S129:V129)))</f>
        <v>0</v>
      </c>
      <c r="X129" s="3">
        <f>MAX(0,MIN(X$71,$R129-SUM($S129:W129)))</f>
        <v>3.2576869368489616</v>
      </c>
      <c r="Y129" s="3">
        <f>MAX(0,MIN(Y$71,$R129-SUM($S129:X129)))</f>
        <v>0</v>
      </c>
      <c r="Z129" s="3">
        <f>MAX(0,MIN(Z$71,$R129-SUM($S129:Y129)))</f>
        <v>0</v>
      </c>
      <c r="AA129" s="3">
        <f t="shared" si="43"/>
        <v>0.29375949088946429</v>
      </c>
      <c r="AC129" s="9">
        <f t="shared" si="31"/>
        <v>53</v>
      </c>
      <c r="AD129" s="3">
        <f t="shared" si="32"/>
        <v>3.5514464277384259</v>
      </c>
      <c r="AE129" s="3">
        <f>MIN(R129,Solvarmeproduktion!M57*$I$16/1000/24)</f>
        <v>0.2670540826267857</v>
      </c>
      <c r="AF129" s="3">
        <f>IF($I$35="Ja",MAX(0,MIN(IF($I$36="væske",AS129,AT129),$AD129-SUM($AE129:AE129)))*$I$44*IF(AU129&lt;$I$23,1,0),0)</f>
        <v>2</v>
      </c>
      <c r="AG129" s="56">
        <f t="shared" si="44"/>
        <v>0</v>
      </c>
      <c r="AH129" s="3">
        <f>MAX(0,MIN(AH$71,$AD129-SUM($AE129:AG129)))</f>
        <v>0</v>
      </c>
      <c r="AI129" s="3">
        <f>IF($I$35="Ja",MAX(0,MIN(IF($I$36="væske",AS129,AT129)-AF129,$AD129-SUM($AE129:AH129)))*$I$44*IF(AU129&lt;$I$29,1,0),0)</f>
        <v>0</v>
      </c>
      <c r="AJ129" s="3">
        <f>MAX(0,MIN(AJ$71,$AD129-SUM($AE129:AI129)))</f>
        <v>1.2843923451116401</v>
      </c>
      <c r="AK129" s="3">
        <f>IF($I$35="Ja",MAX(0,MIN(IF($I$36="væske",AS129,AT129)-AF129-AI129,$AD129-SUM($AE129:AJ129)))*$I$44*IF(AU129&lt;$I$33,1,0),0)</f>
        <v>0</v>
      </c>
      <c r="AL129" s="3">
        <f>MAX(0,MIN(AL$71,$AD129-SUM($AE129:AK129)))</f>
        <v>0</v>
      </c>
      <c r="AM129" s="3">
        <f t="shared" si="45"/>
        <v>0.2670540826267857</v>
      </c>
      <c r="AO129" s="55">
        <v>0.8</v>
      </c>
      <c r="AP129" s="58">
        <f t="shared" si="33"/>
        <v>3.6593925985507205</v>
      </c>
      <c r="AQ129" s="56">
        <f>IF($I$37="indtastes",$I$38,VLOOKUP(ROUND(AO129,0),'COP og ydelse'!$F$5:$J$31,3))</f>
        <v>3.1738599760000001</v>
      </c>
      <c r="AR129" s="56">
        <f t="shared" si="34"/>
        <v>3.6593925985507205</v>
      </c>
      <c r="AS129" s="56">
        <f t="shared" si="35"/>
        <v>2</v>
      </c>
      <c r="AT129" s="56">
        <f>IF($I$35="Ja",VLOOKUP(ROUND(AO129,0),'COP og ydelse'!$F$5:$J$31,5)/'COP og ydelse'!$J$14*$I$43,0)</f>
        <v>2.0456496233255628</v>
      </c>
      <c r="AU129" s="3">
        <f t="shared" si="36"/>
        <v>206.28857621814905</v>
      </c>
      <c r="AV129" s="3">
        <f t="shared" si="37"/>
        <v>2</v>
      </c>
      <c r="AW129" s="3">
        <f t="shared" si="38"/>
        <v>1.2843923451116401</v>
      </c>
      <c r="AX129" s="3">
        <f t="shared" si="46"/>
        <v>1.0963294258833729</v>
      </c>
      <c r="AY129" s="56">
        <f t="shared" si="39"/>
        <v>4.0118997866509751</v>
      </c>
      <c r="AZ129" s="3">
        <f t="shared" si="40"/>
        <v>0.49851693869690239</v>
      </c>
      <c r="BA129" s="3">
        <f t="shared" si="41"/>
        <v>189.48092854391584</v>
      </c>
      <c r="BB129" s="3">
        <f t="shared" si="47"/>
        <v>378.96185708783167</v>
      </c>
    </row>
    <row r="130" spans="9:54">
      <c r="I130" s="18"/>
      <c r="J130" s="16"/>
      <c r="M130" s="8">
        <f t="shared" si="48"/>
        <v>54</v>
      </c>
      <c r="N130" s="2">
        <v>20.841869999999979</v>
      </c>
      <c r="O130" s="2">
        <v>0</v>
      </c>
      <c r="Q130" s="9">
        <f t="shared" si="27"/>
        <v>54</v>
      </c>
      <c r="R130" s="3">
        <f t="shared" si="29"/>
        <v>3.5508250512260071</v>
      </c>
      <c r="S130" s="3">
        <f t="shared" si="42"/>
        <v>0.43795593566250002</v>
      </c>
      <c r="T130" s="3">
        <f>MAX(0,MIN(T$71,$R130-SUM($S130:S130)))</f>
        <v>0</v>
      </c>
      <c r="U130" s="56">
        <f t="shared" si="30"/>
        <v>4.3795593566250006E-2</v>
      </c>
      <c r="V130" s="3">
        <f>MAX(0,MIN(V$71,$R130-SUM($S130:U130)))</f>
        <v>0</v>
      </c>
      <c r="W130" s="3">
        <f>MAX(0,MIN(W$71,$R130-SUM($S130:V130)))</f>
        <v>0</v>
      </c>
      <c r="X130" s="3">
        <f>MAX(0,MIN(X$71,$R130-SUM($S130:W130)))</f>
        <v>3.0690735219972569</v>
      </c>
      <c r="Y130" s="3">
        <f>MAX(0,MIN(Y$71,$R130-SUM($S130:X130)))</f>
        <v>0</v>
      </c>
      <c r="Z130" s="3">
        <f>MAX(0,MIN(Z$71,$R130-SUM($S130:Y130)))</f>
        <v>0</v>
      </c>
      <c r="AA130" s="3">
        <f t="shared" si="43"/>
        <v>0.48175152922875003</v>
      </c>
      <c r="AC130" s="9">
        <f t="shared" si="31"/>
        <v>54</v>
      </c>
      <c r="AD130" s="3">
        <f t="shared" si="32"/>
        <v>3.5508250512260071</v>
      </c>
      <c r="AE130" s="3">
        <f>MIN(R130,Solvarmeproduktion!M58*$I$16/1000/24)</f>
        <v>0.43795593566250002</v>
      </c>
      <c r="AF130" s="3">
        <f>IF($I$35="Ja",MAX(0,MIN(IF($I$36="væske",AS130,AT130),$AD130-SUM($AE130:AE130)))*$I$44*IF(AU130&lt;$I$23,1,0),0)</f>
        <v>2</v>
      </c>
      <c r="AG130" s="56">
        <f t="shared" si="44"/>
        <v>0</v>
      </c>
      <c r="AH130" s="3">
        <f>MAX(0,MIN(AH$71,$AD130-SUM($AE130:AG130)))</f>
        <v>0</v>
      </c>
      <c r="AI130" s="3">
        <f>IF($I$35="Ja",MAX(0,MIN(IF($I$36="væske",AS130,AT130)-AF130,$AD130-SUM($AE130:AH130)))*$I$44*IF(AU130&lt;$I$29,1,0),0)</f>
        <v>0</v>
      </c>
      <c r="AJ130" s="3">
        <f>MAX(0,MIN(AJ$71,$AD130-SUM($AE130:AI130)))</f>
        <v>1.1128691155635071</v>
      </c>
      <c r="AK130" s="3">
        <f>IF($I$35="Ja",MAX(0,MIN(IF($I$36="væske",AS130,AT130)-AF130-AI130,$AD130-SUM($AE130:AJ130)))*$I$44*IF(AU130&lt;$I$33,1,0),0)</f>
        <v>0</v>
      </c>
      <c r="AL130" s="3">
        <f>MAX(0,MIN(AL$71,$AD130-SUM($AE130:AK130)))</f>
        <v>0</v>
      </c>
      <c r="AM130" s="3">
        <f t="shared" si="45"/>
        <v>0.43795593566250002</v>
      </c>
      <c r="AO130" s="55">
        <v>0.8</v>
      </c>
      <c r="AP130" s="58">
        <f t="shared" si="33"/>
        <v>3.6593925985507205</v>
      </c>
      <c r="AQ130" s="56">
        <f>IF($I$37="indtastes",$I$38,VLOOKUP(ROUND(AO130,0),'COP og ydelse'!$F$5:$J$31,3))</f>
        <v>3.1738599760000001</v>
      </c>
      <c r="AR130" s="56">
        <f t="shared" si="34"/>
        <v>3.6593925985507205</v>
      </c>
      <c r="AS130" s="56">
        <f t="shared" si="35"/>
        <v>2</v>
      </c>
      <c r="AT130" s="56">
        <f>IF($I$35="Ja",VLOOKUP(ROUND(AO130,0),'COP og ydelse'!$F$5:$J$31,5)/'COP og ydelse'!$J$14*$I$43,0)</f>
        <v>2.0456496233255628</v>
      </c>
      <c r="AU130" s="3">
        <f t="shared" si="36"/>
        <v>206.28857621814905</v>
      </c>
      <c r="AV130" s="3">
        <f t="shared" si="37"/>
        <v>2</v>
      </c>
      <c r="AW130" s="3">
        <f t="shared" si="38"/>
        <v>1.1128691155635071</v>
      </c>
      <c r="AX130" s="3">
        <f t="shared" si="46"/>
        <v>1.0834651836672631</v>
      </c>
      <c r="AY130" s="56">
        <f t="shared" si="39"/>
        <v>3.9648244738993794</v>
      </c>
      <c r="AZ130" s="3">
        <f t="shared" si="40"/>
        <v>0.50443594998116348</v>
      </c>
      <c r="BA130" s="3">
        <f t="shared" si="41"/>
        <v>191.55258249340721</v>
      </c>
      <c r="BB130" s="3">
        <f t="shared" si="47"/>
        <v>383.10516498681443</v>
      </c>
    </row>
    <row r="131" spans="9:54">
      <c r="I131" s="18"/>
      <c r="J131" s="16"/>
      <c r="M131" s="8">
        <f t="shared" si="48"/>
        <v>55</v>
      </c>
      <c r="N131" s="2">
        <v>20.738277000000014</v>
      </c>
      <c r="O131" s="2">
        <v>0</v>
      </c>
      <c r="Q131" s="9">
        <f t="shared" si="27"/>
        <v>55</v>
      </c>
      <c r="R131" s="3">
        <f t="shared" si="29"/>
        <v>3.5340488570506068</v>
      </c>
      <c r="S131" s="3">
        <f t="shared" si="42"/>
        <v>0.43795593566250002</v>
      </c>
      <c r="T131" s="3">
        <f>MAX(0,MIN(T$71,$R131-SUM($S131:S131)))</f>
        <v>0</v>
      </c>
      <c r="U131" s="56">
        <f t="shared" si="30"/>
        <v>4.3795593566250006E-2</v>
      </c>
      <c r="V131" s="3">
        <f>MAX(0,MIN(V$71,$R131-SUM($S131:U131)))</f>
        <v>0</v>
      </c>
      <c r="W131" s="3">
        <f>MAX(0,MIN(W$71,$R131-SUM($S131:V131)))</f>
        <v>0</v>
      </c>
      <c r="X131" s="3">
        <f>MAX(0,MIN(X$71,$R131-SUM($S131:W131)))</f>
        <v>3.0522973278218566</v>
      </c>
      <c r="Y131" s="3">
        <f>MAX(0,MIN(Y$71,$R131-SUM($S131:X131)))</f>
        <v>0</v>
      </c>
      <c r="Z131" s="3">
        <f>MAX(0,MIN(Z$71,$R131-SUM($S131:Y131)))</f>
        <v>0</v>
      </c>
      <c r="AA131" s="3">
        <f t="shared" si="43"/>
        <v>0.48175152922875003</v>
      </c>
      <c r="AC131" s="9">
        <f t="shared" si="31"/>
        <v>55</v>
      </c>
      <c r="AD131" s="3">
        <f t="shared" si="32"/>
        <v>3.5340488570506068</v>
      </c>
      <c r="AE131" s="3">
        <f>MIN(R131,Solvarmeproduktion!M59*$I$16/1000/24)</f>
        <v>0.43795593566250002</v>
      </c>
      <c r="AF131" s="3">
        <f>IF($I$35="Ja",MAX(0,MIN(IF($I$36="væske",AS131,AT131),$AD131-SUM($AE131:AE131)))*$I$44*IF(AU131&lt;$I$23,1,0),0)</f>
        <v>2</v>
      </c>
      <c r="AG131" s="56">
        <f t="shared" si="44"/>
        <v>0</v>
      </c>
      <c r="AH131" s="3">
        <f>MAX(0,MIN(AH$71,$AD131-SUM($AE131:AG131)))</f>
        <v>0</v>
      </c>
      <c r="AI131" s="3">
        <f>IF($I$35="Ja",MAX(0,MIN(IF($I$36="væske",AS131,AT131)-AF131,$AD131-SUM($AE131:AH131)))*$I$44*IF(AU131&lt;$I$29,1,0),0)</f>
        <v>0</v>
      </c>
      <c r="AJ131" s="3">
        <f>MAX(0,MIN(AJ$71,$AD131-SUM($AE131:AI131)))</f>
        <v>1.0960929213881068</v>
      </c>
      <c r="AK131" s="3">
        <f>IF($I$35="Ja",MAX(0,MIN(IF($I$36="væske",AS131,AT131)-AF131-AI131,$AD131-SUM($AE131:AJ131)))*$I$44*IF(AU131&lt;$I$33,1,0),0)</f>
        <v>0</v>
      </c>
      <c r="AL131" s="3">
        <f>MAX(0,MIN(AL$71,$AD131-SUM($AE131:AK131)))</f>
        <v>0</v>
      </c>
      <c r="AM131" s="3">
        <f t="shared" si="45"/>
        <v>0.43795593566250002</v>
      </c>
      <c r="AO131" s="55">
        <v>0.8</v>
      </c>
      <c r="AP131" s="58">
        <f t="shared" si="33"/>
        <v>3.6593925985507205</v>
      </c>
      <c r="AQ131" s="56">
        <f>IF($I$37="indtastes",$I$38,VLOOKUP(ROUND(AO131,0),'COP og ydelse'!$F$5:$J$31,3))</f>
        <v>3.1738599760000001</v>
      </c>
      <c r="AR131" s="56">
        <f t="shared" si="34"/>
        <v>3.6593925985507205</v>
      </c>
      <c r="AS131" s="56">
        <f t="shared" si="35"/>
        <v>2</v>
      </c>
      <c r="AT131" s="56">
        <f>IF($I$35="Ja",VLOOKUP(ROUND(AO131,0),'COP og ydelse'!$F$5:$J$31,5)/'COP og ydelse'!$J$14*$I$43,0)</f>
        <v>2.0456496233255628</v>
      </c>
      <c r="AU131" s="3">
        <f t="shared" si="36"/>
        <v>206.28857621814905</v>
      </c>
      <c r="AV131" s="3">
        <f t="shared" si="37"/>
        <v>2</v>
      </c>
      <c r="AW131" s="3">
        <f t="shared" si="38"/>
        <v>1.0960929213881068</v>
      </c>
      <c r="AX131" s="3">
        <f t="shared" si="46"/>
        <v>1.0822069691041081</v>
      </c>
      <c r="AY131" s="56">
        <f t="shared" si="39"/>
        <v>3.9602201728395814</v>
      </c>
      <c r="AZ131" s="3">
        <f t="shared" si="40"/>
        <v>0.50502242620665905</v>
      </c>
      <c r="BA131" s="3">
        <f t="shared" si="41"/>
        <v>191.75784917233065</v>
      </c>
      <c r="BB131" s="3">
        <f t="shared" si="47"/>
        <v>383.5156983446613</v>
      </c>
    </row>
    <row r="132" spans="9:54">
      <c r="I132" s="18"/>
      <c r="J132" s="16"/>
      <c r="M132" s="8">
        <f t="shared" si="48"/>
        <v>56</v>
      </c>
      <c r="N132" s="2">
        <v>20.711419999999983</v>
      </c>
      <c r="O132" s="2">
        <v>0</v>
      </c>
      <c r="Q132" s="9">
        <f t="shared" si="27"/>
        <v>56</v>
      </c>
      <c r="R132" s="3">
        <f t="shared" si="29"/>
        <v>3.5296995453503048</v>
      </c>
      <c r="S132" s="3">
        <f t="shared" si="42"/>
        <v>0.57254107848392854</v>
      </c>
      <c r="T132" s="3">
        <f>MAX(0,MIN(T$71,$R132-SUM($S132:S132)))</f>
        <v>0</v>
      </c>
      <c r="U132" s="56">
        <f t="shared" si="30"/>
        <v>5.7254107848392854E-2</v>
      </c>
      <c r="V132" s="3">
        <f>MAX(0,MIN(V$71,$R132-SUM($S132:U132)))</f>
        <v>0</v>
      </c>
      <c r="W132" s="3">
        <f>MAX(0,MIN(W$71,$R132-SUM($S132:V132)))</f>
        <v>0</v>
      </c>
      <c r="X132" s="3">
        <f>MAX(0,MIN(X$71,$R132-SUM($S132:W132)))</f>
        <v>2.8999043590179836</v>
      </c>
      <c r="Y132" s="3">
        <f>MAX(0,MIN(Y$71,$R132-SUM($S132:X132)))</f>
        <v>0</v>
      </c>
      <c r="Z132" s="3">
        <f>MAX(0,MIN(Z$71,$R132-SUM($S132:Y132)))</f>
        <v>0</v>
      </c>
      <c r="AA132" s="3">
        <f t="shared" si="43"/>
        <v>0.62979518633232145</v>
      </c>
      <c r="AC132" s="9">
        <f t="shared" si="31"/>
        <v>56</v>
      </c>
      <c r="AD132" s="3">
        <f t="shared" si="32"/>
        <v>3.5296995453503048</v>
      </c>
      <c r="AE132" s="3">
        <f>MIN(R132,Solvarmeproduktion!M60*$I$16/1000/24)</f>
        <v>0.57254107848392854</v>
      </c>
      <c r="AF132" s="3">
        <f>IF($I$35="Ja",MAX(0,MIN(IF($I$36="væske",AS132,AT132),$AD132-SUM($AE132:AE132)))*$I$44*IF(AU132&lt;$I$23,1,0),0)</f>
        <v>2</v>
      </c>
      <c r="AG132" s="56">
        <f t="shared" si="44"/>
        <v>0</v>
      </c>
      <c r="AH132" s="3">
        <f>MAX(0,MIN(AH$71,$AD132-SUM($AE132:AG132)))</f>
        <v>0</v>
      </c>
      <c r="AI132" s="3">
        <f>IF($I$35="Ja",MAX(0,MIN(IF($I$36="væske",AS132,AT132)-AF132,$AD132-SUM($AE132:AH132)))*$I$44*IF(AU132&lt;$I$29,1,0),0)</f>
        <v>0</v>
      </c>
      <c r="AJ132" s="3">
        <f>MAX(0,MIN(AJ$71,$AD132-SUM($AE132:AI132)))</f>
        <v>0.9571584668663764</v>
      </c>
      <c r="AK132" s="3">
        <f>IF($I$35="Ja",MAX(0,MIN(IF($I$36="væske",AS132,AT132)-AF132-AI132,$AD132-SUM($AE132:AJ132)))*$I$44*IF(AU132&lt;$I$33,1,0),0)</f>
        <v>0</v>
      </c>
      <c r="AL132" s="3">
        <f>MAX(0,MIN(AL$71,$AD132-SUM($AE132:AK132)))</f>
        <v>0</v>
      </c>
      <c r="AM132" s="3">
        <f t="shared" si="45"/>
        <v>0.57254107848392854</v>
      </c>
      <c r="AO132" s="55">
        <v>0.8</v>
      </c>
      <c r="AP132" s="58">
        <f t="shared" si="33"/>
        <v>3.6593925985507205</v>
      </c>
      <c r="AQ132" s="56">
        <f>IF($I$37="indtastes",$I$38,VLOOKUP(ROUND(AO132,0),'COP og ydelse'!$F$5:$J$31,3))</f>
        <v>3.1738599760000001</v>
      </c>
      <c r="AR132" s="56">
        <f t="shared" si="34"/>
        <v>3.6593925985507205</v>
      </c>
      <c r="AS132" s="56">
        <f t="shared" si="35"/>
        <v>2</v>
      </c>
      <c r="AT132" s="56">
        <f>IF($I$35="Ja",VLOOKUP(ROUND(AO132,0),'COP og ydelse'!$F$5:$J$31,5)/'COP og ydelse'!$J$14*$I$43,0)</f>
        <v>2.0456496233255628</v>
      </c>
      <c r="AU132" s="3">
        <f t="shared" si="36"/>
        <v>206.28857621814905</v>
      </c>
      <c r="AV132" s="3">
        <f t="shared" si="37"/>
        <v>2</v>
      </c>
      <c r="AW132" s="3">
        <f t="shared" si="38"/>
        <v>0.9571584668663764</v>
      </c>
      <c r="AX132" s="3">
        <f t="shared" si="46"/>
        <v>1.0717868850149783</v>
      </c>
      <c r="AY132" s="56">
        <f t="shared" si="39"/>
        <v>3.9220889942475439</v>
      </c>
      <c r="AZ132" s="3">
        <f t="shared" si="40"/>
        <v>0.50993233527677806</v>
      </c>
      <c r="BA132" s="3">
        <f t="shared" si="41"/>
        <v>193.47631734687235</v>
      </c>
      <c r="BB132" s="3">
        <f t="shared" si="47"/>
        <v>386.9526346937447</v>
      </c>
    </row>
    <row r="133" spans="9:54">
      <c r="I133" s="18"/>
      <c r="J133" s="16"/>
      <c r="M133" s="8">
        <f t="shared" si="48"/>
        <v>57</v>
      </c>
      <c r="N133" s="2">
        <v>20.699909000000023</v>
      </c>
      <c r="O133" s="2">
        <v>0</v>
      </c>
      <c r="Q133" s="9">
        <f t="shared" si="27"/>
        <v>57</v>
      </c>
      <c r="R133" s="3">
        <f t="shared" si="29"/>
        <v>3.5278354158130538</v>
      </c>
      <c r="S133" s="3">
        <f t="shared" si="42"/>
        <v>0.58008948341785715</v>
      </c>
      <c r="T133" s="3">
        <f>MAX(0,MIN(T$71,$R133-SUM($S133:S133)))</f>
        <v>0</v>
      </c>
      <c r="U133" s="56">
        <f t="shared" si="30"/>
        <v>5.8008948341785715E-2</v>
      </c>
      <c r="V133" s="3">
        <f>MAX(0,MIN(V$71,$R133-SUM($S133:U133)))</f>
        <v>0</v>
      </c>
      <c r="W133" s="3">
        <f>MAX(0,MIN(W$71,$R133-SUM($S133:V133)))</f>
        <v>0</v>
      </c>
      <c r="X133" s="3">
        <f>MAX(0,MIN(X$71,$R133-SUM($S133:W133)))</f>
        <v>2.8897369840534108</v>
      </c>
      <c r="Y133" s="3">
        <f>MAX(0,MIN(Y$71,$R133-SUM($S133:X133)))</f>
        <v>0</v>
      </c>
      <c r="Z133" s="3">
        <f>MAX(0,MIN(Z$71,$R133-SUM($S133:Y133)))</f>
        <v>0</v>
      </c>
      <c r="AA133" s="3">
        <f t="shared" si="43"/>
        <v>0.63809843175964287</v>
      </c>
      <c r="AC133" s="9">
        <f t="shared" si="31"/>
        <v>57</v>
      </c>
      <c r="AD133" s="3">
        <f t="shared" si="32"/>
        <v>3.5278354158130538</v>
      </c>
      <c r="AE133" s="3">
        <f>MIN(R133,Solvarmeproduktion!M61*$I$16/1000/24)</f>
        <v>0.58008948341785715</v>
      </c>
      <c r="AF133" s="3">
        <f>IF($I$35="Ja",MAX(0,MIN(IF($I$36="væske",AS133,AT133),$AD133-SUM($AE133:AE133)))*$I$44*IF(AU133&lt;$I$23,1,0),0)</f>
        <v>2</v>
      </c>
      <c r="AG133" s="56">
        <f t="shared" si="44"/>
        <v>0</v>
      </c>
      <c r="AH133" s="3">
        <f>MAX(0,MIN(AH$71,$AD133-SUM($AE133:AG133)))</f>
        <v>0</v>
      </c>
      <c r="AI133" s="3">
        <f>IF($I$35="Ja",MAX(0,MIN(IF($I$36="væske",AS133,AT133)-AF133,$AD133-SUM($AE133:AH133)))*$I$44*IF(AU133&lt;$I$29,1,0),0)</f>
        <v>0</v>
      </c>
      <c r="AJ133" s="3">
        <f>MAX(0,MIN(AJ$71,$AD133-SUM($AE133:AI133)))</f>
        <v>0.94774593239519689</v>
      </c>
      <c r="AK133" s="3">
        <f>IF($I$35="Ja",MAX(0,MIN(IF($I$36="væske",AS133,AT133)-AF133-AI133,$AD133-SUM($AE133:AJ133)))*$I$44*IF(AU133&lt;$I$33,1,0),0)</f>
        <v>0</v>
      </c>
      <c r="AL133" s="3">
        <f>MAX(0,MIN(AL$71,$AD133-SUM($AE133:AK133)))</f>
        <v>0</v>
      </c>
      <c r="AM133" s="3">
        <f t="shared" si="45"/>
        <v>0.58008948341785715</v>
      </c>
      <c r="AO133" s="55">
        <v>0.8</v>
      </c>
      <c r="AP133" s="58">
        <f t="shared" si="33"/>
        <v>3.6593925985507205</v>
      </c>
      <c r="AQ133" s="56">
        <f>IF($I$37="indtastes",$I$38,VLOOKUP(ROUND(AO133,0),'COP og ydelse'!$F$5:$J$31,3))</f>
        <v>3.1738599760000001</v>
      </c>
      <c r="AR133" s="56">
        <f t="shared" si="34"/>
        <v>3.6593925985507205</v>
      </c>
      <c r="AS133" s="56">
        <f t="shared" si="35"/>
        <v>2</v>
      </c>
      <c r="AT133" s="56">
        <f>IF($I$35="Ja",VLOOKUP(ROUND(AO133,0),'COP og ydelse'!$F$5:$J$31,5)/'COP og ydelse'!$J$14*$I$43,0)</f>
        <v>2.0456496233255628</v>
      </c>
      <c r="AU133" s="3">
        <f t="shared" si="36"/>
        <v>206.28857621814905</v>
      </c>
      <c r="AV133" s="3">
        <f t="shared" si="37"/>
        <v>2</v>
      </c>
      <c r="AW133" s="3">
        <f t="shared" si="38"/>
        <v>0.94774593239519689</v>
      </c>
      <c r="AX133" s="3">
        <f t="shared" si="46"/>
        <v>1.0710809449296397</v>
      </c>
      <c r="AY133" s="56">
        <f t="shared" si="39"/>
        <v>3.9195056823242354</v>
      </c>
      <c r="AZ133" s="3">
        <f t="shared" si="40"/>
        <v>0.51026842722014276</v>
      </c>
      <c r="BA133" s="3">
        <f t="shared" si="41"/>
        <v>193.59394952704997</v>
      </c>
      <c r="BB133" s="3">
        <f t="shared" si="47"/>
        <v>387.18789905409994</v>
      </c>
    </row>
    <row r="134" spans="9:54">
      <c r="I134" s="18"/>
      <c r="J134" s="16"/>
      <c r="M134" s="8">
        <f t="shared" si="48"/>
        <v>58</v>
      </c>
      <c r="N134" s="2">
        <v>20.623173999999977</v>
      </c>
      <c r="O134" s="2">
        <v>0</v>
      </c>
      <c r="Q134" s="9">
        <f t="shared" si="27"/>
        <v>58</v>
      </c>
      <c r="R134" s="3">
        <f t="shared" si="29"/>
        <v>3.515408695281256</v>
      </c>
      <c r="S134" s="3">
        <f t="shared" si="42"/>
        <v>0.76962615450714289</v>
      </c>
      <c r="T134" s="3">
        <f>MAX(0,MIN(T$71,$R134-SUM($S134:S134)))</f>
        <v>0</v>
      </c>
      <c r="U134" s="56">
        <f t="shared" si="30"/>
        <v>7.6962615450714297E-2</v>
      </c>
      <c r="V134" s="3">
        <f>MAX(0,MIN(V$71,$R134-SUM($S134:U134)))</f>
        <v>0</v>
      </c>
      <c r="W134" s="3">
        <f>MAX(0,MIN(W$71,$R134-SUM($S134:V134)))</f>
        <v>0</v>
      </c>
      <c r="X134" s="3">
        <f>MAX(0,MIN(X$71,$R134-SUM($S134:W134)))</f>
        <v>2.6688199253233988</v>
      </c>
      <c r="Y134" s="3">
        <f>MAX(0,MIN(Y$71,$R134-SUM($S134:X134)))</f>
        <v>0</v>
      </c>
      <c r="Z134" s="3">
        <f>MAX(0,MIN(Z$71,$R134-SUM($S134:Y134)))</f>
        <v>0</v>
      </c>
      <c r="AA134" s="3">
        <f t="shared" si="43"/>
        <v>0.84658876995785715</v>
      </c>
      <c r="AC134" s="9">
        <f t="shared" si="31"/>
        <v>58</v>
      </c>
      <c r="AD134" s="3">
        <f t="shared" si="32"/>
        <v>3.515408695281256</v>
      </c>
      <c r="AE134" s="3">
        <f>MIN(R134,Solvarmeproduktion!M62*$I$16/1000/24)</f>
        <v>0.76962615450714289</v>
      </c>
      <c r="AF134" s="3">
        <f>IF($I$35="Ja",MAX(0,MIN(IF($I$36="væske",AS134,AT134),$AD134-SUM($AE134:AE134)))*$I$44*IF(AU134&lt;$I$23,1,0),0)</f>
        <v>2</v>
      </c>
      <c r="AG134" s="56">
        <f t="shared" si="44"/>
        <v>0</v>
      </c>
      <c r="AH134" s="3">
        <f>MAX(0,MIN(AH$71,$AD134-SUM($AE134:AG134)))</f>
        <v>0</v>
      </c>
      <c r="AI134" s="3">
        <f>IF($I$35="Ja",MAX(0,MIN(IF($I$36="væske",AS134,AT134)-AF134,$AD134-SUM($AE134:AH134)))*$I$44*IF(AU134&lt;$I$29,1,0),0)</f>
        <v>0</v>
      </c>
      <c r="AJ134" s="3">
        <f>MAX(0,MIN(AJ$71,$AD134-SUM($AE134:AI134)))</f>
        <v>0.74578254077411321</v>
      </c>
      <c r="AK134" s="3">
        <f>IF($I$35="Ja",MAX(0,MIN(IF($I$36="væske",AS134,AT134)-AF134-AI134,$AD134-SUM($AE134:AJ134)))*$I$44*IF(AU134&lt;$I$33,1,0),0)</f>
        <v>0</v>
      </c>
      <c r="AL134" s="3">
        <f>MAX(0,MIN(AL$71,$AD134-SUM($AE134:AK134)))</f>
        <v>0</v>
      </c>
      <c r="AM134" s="3">
        <f t="shared" si="45"/>
        <v>0.76962615450714289</v>
      </c>
      <c r="AO134" s="55">
        <v>1</v>
      </c>
      <c r="AP134" s="58">
        <f t="shared" si="33"/>
        <v>3.6593925985507205</v>
      </c>
      <c r="AQ134" s="56">
        <f>IF($I$37="indtastes",$I$38,VLOOKUP(ROUND(AO134,0),'COP og ydelse'!$F$5:$J$31,3))</f>
        <v>3.1738599760000001</v>
      </c>
      <c r="AR134" s="56">
        <f t="shared" si="34"/>
        <v>3.6593925985507205</v>
      </c>
      <c r="AS134" s="56">
        <f t="shared" si="35"/>
        <v>2</v>
      </c>
      <c r="AT134" s="56">
        <f>IF($I$35="Ja",VLOOKUP(ROUND(AO134,0),'COP og ydelse'!$F$5:$J$31,5)/'COP og ydelse'!$J$14*$I$43,0)</f>
        <v>2.0456496233255628</v>
      </c>
      <c r="AU134" s="3">
        <f t="shared" si="36"/>
        <v>206.28857621814905</v>
      </c>
      <c r="AV134" s="3">
        <f t="shared" si="37"/>
        <v>2</v>
      </c>
      <c r="AW134" s="3">
        <f t="shared" si="38"/>
        <v>0.74578254077411321</v>
      </c>
      <c r="AX134" s="3">
        <f t="shared" si="46"/>
        <v>1.0559336905580585</v>
      </c>
      <c r="AY134" s="56">
        <f t="shared" si="39"/>
        <v>3.8640759317885061</v>
      </c>
      <c r="AZ134" s="3">
        <f t="shared" si="40"/>
        <v>0.51758817251665401</v>
      </c>
      <c r="BA134" s="3">
        <f t="shared" si="41"/>
        <v>196.15586038082893</v>
      </c>
      <c r="BB134" s="3">
        <f t="shared" si="47"/>
        <v>392.31172076165785</v>
      </c>
    </row>
    <row r="135" spans="9:54">
      <c r="I135" s="18"/>
      <c r="J135" s="16"/>
      <c r="M135" s="8">
        <f t="shared" si="48"/>
        <v>59</v>
      </c>
      <c r="N135" s="2">
        <v>20.52725499999999</v>
      </c>
      <c r="O135" s="2">
        <v>0</v>
      </c>
      <c r="Q135" s="9">
        <f t="shared" si="27"/>
        <v>59</v>
      </c>
      <c r="R135" s="3">
        <f t="shared" si="29"/>
        <v>3.4998752541306901</v>
      </c>
      <c r="S135" s="3">
        <f t="shared" si="42"/>
        <v>0.67120751415000013</v>
      </c>
      <c r="T135" s="3">
        <f>MAX(0,MIN(T$71,$R135-SUM($S135:S135)))</f>
        <v>0</v>
      </c>
      <c r="U135" s="56">
        <f t="shared" si="30"/>
        <v>6.7120751415000013E-2</v>
      </c>
      <c r="V135" s="3">
        <f>MAX(0,MIN(V$71,$R135-SUM($S135:U135)))</f>
        <v>0</v>
      </c>
      <c r="W135" s="3">
        <f>MAX(0,MIN(W$71,$R135-SUM($S135:V135)))</f>
        <v>0</v>
      </c>
      <c r="X135" s="3">
        <f>MAX(0,MIN(X$71,$R135-SUM($S135:W135)))</f>
        <v>2.7615469885656898</v>
      </c>
      <c r="Y135" s="3">
        <f>MAX(0,MIN(Y$71,$R135-SUM($S135:X135)))</f>
        <v>0</v>
      </c>
      <c r="Z135" s="3">
        <f>MAX(0,MIN(Z$71,$R135-SUM($S135:Y135)))</f>
        <v>0</v>
      </c>
      <c r="AA135" s="3">
        <f t="shared" si="43"/>
        <v>0.73832826556500009</v>
      </c>
      <c r="AC135" s="9">
        <f t="shared" si="31"/>
        <v>59</v>
      </c>
      <c r="AD135" s="3">
        <f t="shared" si="32"/>
        <v>3.4998752541306901</v>
      </c>
      <c r="AE135" s="3">
        <f>MIN(R135,Solvarmeproduktion!M63*$I$16/1000/24)</f>
        <v>0.67120751415000013</v>
      </c>
      <c r="AF135" s="3">
        <f>IF($I$35="Ja",MAX(0,MIN(IF($I$36="væske",AS135,AT135),$AD135-SUM($AE135:AE135)))*$I$44*IF(AU135&lt;$I$23,1,0),0)</f>
        <v>2</v>
      </c>
      <c r="AG135" s="56">
        <f t="shared" si="44"/>
        <v>0</v>
      </c>
      <c r="AH135" s="3">
        <f>MAX(0,MIN(AH$71,$AD135-SUM($AE135:AG135)))</f>
        <v>0</v>
      </c>
      <c r="AI135" s="3">
        <f>IF($I$35="Ja",MAX(0,MIN(IF($I$36="væske",AS135,AT135)-AF135,$AD135-SUM($AE135:AH135)))*$I$44*IF(AU135&lt;$I$29,1,0),0)</f>
        <v>0</v>
      </c>
      <c r="AJ135" s="3">
        <f>MAX(0,MIN(AJ$71,$AD135-SUM($AE135:AI135)))</f>
        <v>0.82866773998068988</v>
      </c>
      <c r="AK135" s="3">
        <f>IF($I$35="Ja",MAX(0,MIN(IF($I$36="væske",AS135,AT135)-AF135-AI135,$AD135-SUM($AE135:AJ135)))*$I$44*IF(AU135&lt;$I$33,1,0),0)</f>
        <v>0</v>
      </c>
      <c r="AL135" s="3">
        <f>MAX(0,MIN(AL$71,$AD135-SUM($AE135:AK135)))</f>
        <v>0</v>
      </c>
      <c r="AM135" s="3">
        <f t="shared" si="45"/>
        <v>0.67120751415000013</v>
      </c>
      <c r="AO135" s="55">
        <v>1.1000000000000001</v>
      </c>
      <c r="AP135" s="58">
        <f t="shared" si="33"/>
        <v>3.6593925985507205</v>
      </c>
      <c r="AQ135" s="56">
        <f>IF($I$37="indtastes",$I$38,VLOOKUP(ROUND(AO135,0),'COP og ydelse'!$F$5:$J$31,3))</f>
        <v>3.1738599760000001</v>
      </c>
      <c r="AR135" s="56">
        <f t="shared" si="34"/>
        <v>3.6593925985507205</v>
      </c>
      <c r="AS135" s="56">
        <f t="shared" si="35"/>
        <v>2</v>
      </c>
      <c r="AT135" s="56">
        <f>IF($I$35="Ja",VLOOKUP(ROUND(AO135,0),'COP og ydelse'!$F$5:$J$31,5)/'COP og ydelse'!$J$14*$I$43,0)</f>
        <v>2.0456496233255628</v>
      </c>
      <c r="AU135" s="3">
        <f t="shared" si="36"/>
        <v>206.28857621814905</v>
      </c>
      <c r="AV135" s="3">
        <f t="shared" si="37"/>
        <v>2</v>
      </c>
      <c r="AW135" s="3">
        <f t="shared" si="38"/>
        <v>0.82866773998068988</v>
      </c>
      <c r="AX135" s="3">
        <f t="shared" si="46"/>
        <v>1.0621500804985518</v>
      </c>
      <c r="AY135" s="56">
        <f t="shared" si="39"/>
        <v>3.8868241431264523</v>
      </c>
      <c r="AZ135" s="3">
        <f t="shared" si="40"/>
        <v>0.51455891142820165</v>
      </c>
      <c r="BA135" s="3">
        <f t="shared" si="41"/>
        <v>195.0956189998706</v>
      </c>
      <c r="BB135" s="3">
        <f t="shared" si="47"/>
        <v>390.19123799974119</v>
      </c>
    </row>
    <row r="136" spans="9:54">
      <c r="I136" s="18"/>
      <c r="J136" s="16"/>
      <c r="M136" s="8">
        <f t="shared" si="48"/>
        <v>60</v>
      </c>
      <c r="N136" s="2">
        <v>20.515745000000013</v>
      </c>
      <c r="O136" s="2">
        <v>0</v>
      </c>
      <c r="Q136" s="9">
        <f t="shared" si="27"/>
        <v>60</v>
      </c>
      <c r="R136" s="3">
        <f t="shared" si="29"/>
        <v>3.4980112865367552</v>
      </c>
      <c r="S136" s="3">
        <f t="shared" si="42"/>
        <v>0.67774589659642859</v>
      </c>
      <c r="T136" s="3">
        <f>MAX(0,MIN(T$71,$R136-SUM($S136:S136)))</f>
        <v>0</v>
      </c>
      <c r="U136" s="56">
        <f t="shared" si="30"/>
        <v>6.7774589659642864E-2</v>
      </c>
      <c r="V136" s="3">
        <f>MAX(0,MIN(V$71,$R136-SUM($S136:U136)))</f>
        <v>0</v>
      </c>
      <c r="W136" s="3">
        <f>MAX(0,MIN(W$71,$R136-SUM($S136:V136)))</f>
        <v>0</v>
      </c>
      <c r="X136" s="3">
        <f>MAX(0,MIN(X$71,$R136-SUM($S136:W136)))</f>
        <v>2.7524908002806838</v>
      </c>
      <c r="Y136" s="3">
        <f>MAX(0,MIN(Y$71,$R136-SUM($S136:X136)))</f>
        <v>0</v>
      </c>
      <c r="Z136" s="3">
        <f>MAX(0,MIN(Z$71,$R136-SUM($S136:Y136)))</f>
        <v>0</v>
      </c>
      <c r="AA136" s="3">
        <f t="shared" si="43"/>
        <v>0.74552048625607148</v>
      </c>
      <c r="AC136" s="9">
        <f t="shared" si="31"/>
        <v>60</v>
      </c>
      <c r="AD136" s="3">
        <f t="shared" si="32"/>
        <v>3.4980112865367552</v>
      </c>
      <c r="AE136" s="3">
        <f>MIN(R136,Solvarmeproduktion!M64*$I$16/1000/24)</f>
        <v>0.67774589659642859</v>
      </c>
      <c r="AF136" s="3">
        <f>IF($I$35="Ja",MAX(0,MIN(IF($I$36="væske",AS136,AT136),$AD136-SUM($AE136:AE136)))*$I$44*IF(AU136&lt;$I$23,1,0),0)</f>
        <v>2</v>
      </c>
      <c r="AG136" s="56">
        <f t="shared" si="44"/>
        <v>0</v>
      </c>
      <c r="AH136" s="3">
        <f>MAX(0,MIN(AH$71,$AD136-SUM($AE136:AG136)))</f>
        <v>0</v>
      </c>
      <c r="AI136" s="3">
        <f>IF($I$35="Ja",MAX(0,MIN(IF($I$36="væske",AS136,AT136)-AF136,$AD136-SUM($AE136:AH136)))*$I$44*IF(AU136&lt;$I$29,1,0),0)</f>
        <v>0</v>
      </c>
      <c r="AJ136" s="3">
        <f>MAX(0,MIN(AJ$71,$AD136-SUM($AE136:AI136)))</f>
        <v>0.82026538994032672</v>
      </c>
      <c r="AK136" s="3">
        <f>IF($I$35="Ja",MAX(0,MIN(IF($I$36="væske",AS136,AT136)-AF136-AI136,$AD136-SUM($AE136:AJ136)))*$I$44*IF(AU136&lt;$I$33,1,0),0)</f>
        <v>0</v>
      </c>
      <c r="AL136" s="3">
        <f>MAX(0,MIN(AL$71,$AD136-SUM($AE136:AK136)))</f>
        <v>0</v>
      </c>
      <c r="AM136" s="3">
        <f t="shared" si="45"/>
        <v>0.67774589659642859</v>
      </c>
      <c r="AO136" s="55">
        <v>1.1000000000000001</v>
      </c>
      <c r="AP136" s="58">
        <f t="shared" si="33"/>
        <v>3.6593925985507205</v>
      </c>
      <c r="AQ136" s="56">
        <f>IF($I$37="indtastes",$I$38,VLOOKUP(ROUND(AO136,0),'COP og ydelse'!$F$5:$J$31,3))</f>
        <v>3.1738599760000001</v>
      </c>
      <c r="AR136" s="56">
        <f t="shared" si="34"/>
        <v>3.6593925985507205</v>
      </c>
      <c r="AS136" s="56">
        <f t="shared" si="35"/>
        <v>2</v>
      </c>
      <c r="AT136" s="56">
        <f>IF($I$35="Ja",VLOOKUP(ROUND(AO136,0),'COP og ydelse'!$F$5:$J$31,5)/'COP og ydelse'!$J$14*$I$43,0)</f>
        <v>2.0456496233255628</v>
      </c>
      <c r="AU136" s="3">
        <f t="shared" si="36"/>
        <v>206.28857621814905</v>
      </c>
      <c r="AV136" s="3">
        <f t="shared" si="37"/>
        <v>2</v>
      </c>
      <c r="AW136" s="3">
        <f t="shared" si="38"/>
        <v>0.82026538994032672</v>
      </c>
      <c r="AX136" s="3">
        <f t="shared" si="46"/>
        <v>1.0615199042455246</v>
      </c>
      <c r="AY136" s="56">
        <f t="shared" si="39"/>
        <v>3.8845180808103423</v>
      </c>
      <c r="AZ136" s="3">
        <f t="shared" si="40"/>
        <v>0.51486438173117821</v>
      </c>
      <c r="BA136" s="3">
        <f t="shared" si="41"/>
        <v>195.20253360591238</v>
      </c>
      <c r="BB136" s="3">
        <f t="shared" si="47"/>
        <v>390.40506721182476</v>
      </c>
    </row>
    <row r="137" spans="9:54">
      <c r="I137" s="18"/>
      <c r="J137" s="16"/>
      <c r="M137" s="8">
        <f t="shared" si="48"/>
        <v>61</v>
      </c>
      <c r="N137" s="2">
        <v>20.515745000000013</v>
      </c>
      <c r="O137" s="2">
        <v>0</v>
      </c>
      <c r="Q137" s="9">
        <f t="shared" si="27"/>
        <v>61</v>
      </c>
      <c r="R137" s="3">
        <f t="shared" si="29"/>
        <v>3.4980112865367552</v>
      </c>
      <c r="S137" s="3">
        <f t="shared" si="42"/>
        <v>0.55830189417857146</v>
      </c>
      <c r="T137" s="3">
        <f>MAX(0,MIN(T$71,$R137-SUM($S137:S137)))</f>
        <v>0</v>
      </c>
      <c r="U137" s="56">
        <f t="shared" si="30"/>
        <v>5.5830189417857147E-2</v>
      </c>
      <c r="V137" s="3">
        <f>MAX(0,MIN(V$71,$R137-SUM($S137:U137)))</f>
        <v>0</v>
      </c>
      <c r="W137" s="3">
        <f>MAX(0,MIN(W$71,$R137-SUM($S137:V137)))</f>
        <v>0</v>
      </c>
      <c r="X137" s="3">
        <f>MAX(0,MIN(X$71,$R137-SUM($S137:W137)))</f>
        <v>2.8838792029403266</v>
      </c>
      <c r="Y137" s="3">
        <f>MAX(0,MIN(Y$71,$R137-SUM($S137:X137)))</f>
        <v>0</v>
      </c>
      <c r="Z137" s="3">
        <f>MAX(0,MIN(Z$71,$R137-SUM($S137:Y137)))</f>
        <v>0</v>
      </c>
      <c r="AA137" s="3">
        <f t="shared" si="43"/>
        <v>0.61413208359642857</v>
      </c>
      <c r="AC137" s="9">
        <f t="shared" si="31"/>
        <v>61</v>
      </c>
      <c r="AD137" s="3">
        <f t="shared" si="32"/>
        <v>3.4980112865367552</v>
      </c>
      <c r="AE137" s="3">
        <f>MIN(R137,Solvarmeproduktion!M65*$I$16/1000/24)</f>
        <v>0.55830189417857146</v>
      </c>
      <c r="AF137" s="3">
        <f>IF($I$35="Ja",MAX(0,MIN(IF($I$36="væske",AS137,AT137),$AD137-SUM($AE137:AE137)))*$I$44*IF(AU137&lt;$I$23,1,0),0)</f>
        <v>2</v>
      </c>
      <c r="AG137" s="56">
        <f t="shared" si="44"/>
        <v>0</v>
      </c>
      <c r="AH137" s="3">
        <f>MAX(0,MIN(AH$71,$AD137-SUM($AE137:AG137)))</f>
        <v>0</v>
      </c>
      <c r="AI137" s="3">
        <f>IF($I$35="Ja",MAX(0,MIN(IF($I$36="væske",AS137,AT137)-AF137,$AD137-SUM($AE137:AH137)))*$I$44*IF(AU137&lt;$I$29,1,0),0)</f>
        <v>0</v>
      </c>
      <c r="AJ137" s="3">
        <f>MAX(0,MIN(AJ$71,$AD137-SUM($AE137:AI137)))</f>
        <v>0.93970939235818385</v>
      </c>
      <c r="AK137" s="3">
        <f>IF($I$35="Ja",MAX(0,MIN(IF($I$36="væske",AS137,AT137)-AF137-AI137,$AD137-SUM($AE137:AJ137)))*$I$44*IF(AU137&lt;$I$33,1,0),0)</f>
        <v>0</v>
      </c>
      <c r="AL137" s="3">
        <f>MAX(0,MIN(AL$71,$AD137-SUM($AE137:AK137)))</f>
        <v>0</v>
      </c>
      <c r="AM137" s="3">
        <f t="shared" si="45"/>
        <v>0.55830189417857146</v>
      </c>
      <c r="AO137" s="55">
        <v>1.2</v>
      </c>
      <c r="AP137" s="58">
        <f t="shared" si="33"/>
        <v>3.6593925985507205</v>
      </c>
      <c r="AQ137" s="56">
        <f>IF($I$37="indtastes",$I$38,VLOOKUP(ROUND(AO137,0),'COP og ydelse'!$F$5:$J$31,3))</f>
        <v>3.1738599760000001</v>
      </c>
      <c r="AR137" s="56">
        <f t="shared" si="34"/>
        <v>3.6593925985507205</v>
      </c>
      <c r="AS137" s="56">
        <f t="shared" si="35"/>
        <v>2</v>
      </c>
      <c r="AT137" s="56">
        <f>IF($I$35="Ja",VLOOKUP(ROUND(AO137,0),'COP og ydelse'!$F$5:$J$31,5)/'COP og ydelse'!$J$14*$I$43,0)</f>
        <v>2.0456496233255628</v>
      </c>
      <c r="AU137" s="3">
        <f t="shared" si="36"/>
        <v>206.28857621814905</v>
      </c>
      <c r="AV137" s="3">
        <f t="shared" si="37"/>
        <v>2</v>
      </c>
      <c r="AW137" s="3">
        <f t="shared" si="38"/>
        <v>0.93970939235818385</v>
      </c>
      <c r="AX137" s="3">
        <f t="shared" si="46"/>
        <v>1.0704782044268637</v>
      </c>
      <c r="AY137" s="56">
        <f t="shared" si="39"/>
        <v>3.9173000181895303</v>
      </c>
      <c r="AZ137" s="3">
        <f t="shared" si="40"/>
        <v>0.51055573755219941</v>
      </c>
      <c r="BA137" s="3">
        <f t="shared" si="41"/>
        <v>193.69450814326981</v>
      </c>
      <c r="BB137" s="3">
        <f t="shared" si="47"/>
        <v>387.38901628653963</v>
      </c>
    </row>
    <row r="138" spans="9:54">
      <c r="I138" s="18"/>
      <c r="J138" s="16"/>
      <c r="M138" s="8">
        <f t="shared" si="48"/>
        <v>62</v>
      </c>
      <c r="N138" s="2">
        <v>20.358436999999988</v>
      </c>
      <c r="O138" s="2">
        <v>0</v>
      </c>
      <c r="Q138" s="9">
        <f t="shared" si="27"/>
        <v>62</v>
      </c>
      <c r="R138" s="3">
        <f t="shared" si="29"/>
        <v>3.4725363070174327</v>
      </c>
      <c r="S138" s="3">
        <f t="shared" si="42"/>
        <v>0.57987418822321435</v>
      </c>
      <c r="T138" s="3">
        <f>MAX(0,MIN(T$71,$R138-SUM($S138:S138)))</f>
        <v>0</v>
      </c>
      <c r="U138" s="56">
        <f t="shared" si="30"/>
        <v>5.7987418822321439E-2</v>
      </c>
      <c r="V138" s="3">
        <f>MAX(0,MIN(V$71,$R138-SUM($S138:U138)))</f>
        <v>0</v>
      </c>
      <c r="W138" s="3">
        <f>MAX(0,MIN(W$71,$R138-SUM($S138:V138)))</f>
        <v>0</v>
      </c>
      <c r="X138" s="3">
        <f>MAX(0,MIN(X$71,$R138-SUM($S138:W138)))</f>
        <v>2.834674699971897</v>
      </c>
      <c r="Y138" s="3">
        <f>MAX(0,MIN(Y$71,$R138-SUM($S138:X138)))</f>
        <v>0</v>
      </c>
      <c r="Z138" s="3">
        <f>MAX(0,MIN(Z$71,$R138-SUM($S138:Y138)))</f>
        <v>0</v>
      </c>
      <c r="AA138" s="3">
        <f t="shared" si="43"/>
        <v>0.63786160704553574</v>
      </c>
      <c r="AC138" s="9">
        <f t="shared" si="31"/>
        <v>62</v>
      </c>
      <c r="AD138" s="3">
        <f t="shared" si="32"/>
        <v>3.4725363070174327</v>
      </c>
      <c r="AE138" s="3">
        <f>MIN(R138,Solvarmeproduktion!M66*$I$16/1000/24)</f>
        <v>0.57987418822321435</v>
      </c>
      <c r="AF138" s="3">
        <f>IF($I$35="Ja",MAX(0,MIN(IF($I$36="væske",AS138,AT138),$AD138-SUM($AE138:AE138)))*$I$44*IF(AU138&lt;$I$23,1,0),0)</f>
        <v>2</v>
      </c>
      <c r="AG138" s="56">
        <f t="shared" si="44"/>
        <v>0</v>
      </c>
      <c r="AH138" s="3">
        <f>MAX(0,MIN(AH$71,$AD138-SUM($AE138:AG138)))</f>
        <v>0</v>
      </c>
      <c r="AI138" s="3">
        <f>IF($I$35="Ja",MAX(0,MIN(IF($I$36="væske",AS138,AT138)-AF138,$AD138-SUM($AE138:AH138)))*$I$44*IF(AU138&lt;$I$29,1,0),0)</f>
        <v>0</v>
      </c>
      <c r="AJ138" s="3">
        <f>MAX(0,MIN(AJ$71,$AD138-SUM($AE138:AI138)))</f>
        <v>0.89266211879421853</v>
      </c>
      <c r="AK138" s="3">
        <f>IF($I$35="Ja",MAX(0,MIN(IF($I$36="væske",AS138,AT138)-AF138-AI138,$AD138-SUM($AE138:AJ138)))*$I$44*IF(AU138&lt;$I$33,1,0),0)</f>
        <v>0</v>
      </c>
      <c r="AL138" s="3">
        <f>MAX(0,MIN(AL$71,$AD138-SUM($AE138:AK138)))</f>
        <v>0</v>
      </c>
      <c r="AM138" s="3">
        <f t="shared" si="45"/>
        <v>0.57987418822321435</v>
      </c>
      <c r="AO138" s="55">
        <v>1.3</v>
      </c>
      <c r="AP138" s="58">
        <f t="shared" si="33"/>
        <v>3.6593925985507205</v>
      </c>
      <c r="AQ138" s="56">
        <f>IF($I$37="indtastes",$I$38,VLOOKUP(ROUND(AO138,0),'COP og ydelse'!$F$5:$J$31,3))</f>
        <v>3.1738599760000001</v>
      </c>
      <c r="AR138" s="56">
        <f t="shared" si="34"/>
        <v>3.6593925985507205</v>
      </c>
      <c r="AS138" s="56">
        <f t="shared" si="35"/>
        <v>2</v>
      </c>
      <c r="AT138" s="56">
        <f>IF($I$35="Ja",VLOOKUP(ROUND(AO138,0),'COP og ydelse'!$F$5:$J$31,5)/'COP og ydelse'!$J$14*$I$43,0)</f>
        <v>2.0456496233255628</v>
      </c>
      <c r="AU138" s="3">
        <f t="shared" si="36"/>
        <v>206.28857621814905</v>
      </c>
      <c r="AV138" s="3">
        <f t="shared" si="37"/>
        <v>2</v>
      </c>
      <c r="AW138" s="3">
        <f t="shared" si="38"/>
        <v>0.89266211879421853</v>
      </c>
      <c r="AX138" s="3">
        <f t="shared" si="46"/>
        <v>1.0669496589095664</v>
      </c>
      <c r="AY138" s="56">
        <f t="shared" si="39"/>
        <v>3.9043876848398829</v>
      </c>
      <c r="AZ138" s="3">
        <f t="shared" si="40"/>
        <v>0.51224421380225182</v>
      </c>
      <c r="BA138" s="3">
        <f t="shared" si="41"/>
        <v>194.28547483078813</v>
      </c>
      <c r="BB138" s="3">
        <f t="shared" si="47"/>
        <v>388.57094966157626</v>
      </c>
    </row>
    <row r="139" spans="9:54">
      <c r="I139" s="18"/>
      <c r="J139" s="16"/>
      <c r="M139" s="8">
        <f t="shared" si="48"/>
        <v>63</v>
      </c>
      <c r="N139" s="2">
        <v>20.335417000000003</v>
      </c>
      <c r="O139" s="2">
        <v>0</v>
      </c>
      <c r="Q139" s="9">
        <f t="shared" si="27"/>
        <v>63</v>
      </c>
      <c r="R139" s="3">
        <f t="shared" si="29"/>
        <v>3.468808371829557</v>
      </c>
      <c r="S139" s="3">
        <f t="shared" si="42"/>
        <v>0.5471971491696429</v>
      </c>
      <c r="T139" s="3">
        <f>MAX(0,MIN(T$71,$R139-SUM($S139:S139)))</f>
        <v>0</v>
      </c>
      <c r="U139" s="56">
        <f t="shared" si="30"/>
        <v>5.4719714916964292E-2</v>
      </c>
      <c r="V139" s="3">
        <f>MAX(0,MIN(V$71,$R139-SUM($S139:U139)))</f>
        <v>0</v>
      </c>
      <c r="W139" s="3">
        <f>MAX(0,MIN(W$71,$R139-SUM($S139:V139)))</f>
        <v>0</v>
      </c>
      <c r="X139" s="3">
        <f>MAX(0,MIN(X$71,$R139-SUM($S139:W139)))</f>
        <v>2.8668915077429498</v>
      </c>
      <c r="Y139" s="3">
        <f>MAX(0,MIN(Y$71,$R139-SUM($S139:X139)))</f>
        <v>0</v>
      </c>
      <c r="Z139" s="3">
        <f>MAX(0,MIN(Z$71,$R139-SUM($S139:Y139)))</f>
        <v>0</v>
      </c>
      <c r="AA139" s="3">
        <f t="shared" si="43"/>
        <v>0.60191686408660716</v>
      </c>
      <c r="AC139" s="9">
        <f t="shared" si="31"/>
        <v>63</v>
      </c>
      <c r="AD139" s="3">
        <f t="shared" si="32"/>
        <v>3.468808371829557</v>
      </c>
      <c r="AE139" s="3">
        <f>MIN(R139,Solvarmeproduktion!M67*$I$16/1000/24)</f>
        <v>0.5471971491696429</v>
      </c>
      <c r="AF139" s="3">
        <f>IF($I$35="Ja",MAX(0,MIN(IF($I$36="væske",AS139,AT139),$AD139-SUM($AE139:AE139)))*$I$44*IF(AU139&lt;$I$23,1,0),0)</f>
        <v>2</v>
      </c>
      <c r="AG139" s="56">
        <f t="shared" si="44"/>
        <v>0</v>
      </c>
      <c r="AH139" s="3">
        <f>MAX(0,MIN(AH$71,$AD139-SUM($AE139:AG139)))</f>
        <v>0</v>
      </c>
      <c r="AI139" s="3">
        <f>IF($I$35="Ja",MAX(0,MIN(IF($I$36="væske",AS139,AT139)-AF139,$AD139-SUM($AE139:AH139)))*$I$44*IF(AU139&lt;$I$29,1,0),0)</f>
        <v>0</v>
      </c>
      <c r="AJ139" s="3">
        <f>MAX(0,MIN(AJ$71,$AD139-SUM($AE139:AI139)))</f>
        <v>0.92161122265991402</v>
      </c>
      <c r="AK139" s="3">
        <f>IF($I$35="Ja",MAX(0,MIN(IF($I$36="væske",AS139,AT139)-AF139-AI139,$AD139-SUM($AE139:AJ139)))*$I$44*IF(AU139&lt;$I$33,1,0),0)</f>
        <v>0</v>
      </c>
      <c r="AL139" s="3">
        <f>MAX(0,MIN(AL$71,$AD139-SUM($AE139:AK139)))</f>
        <v>0</v>
      </c>
      <c r="AM139" s="3">
        <f t="shared" si="45"/>
        <v>0.5471971491696429</v>
      </c>
      <c r="AO139" s="55">
        <v>1.3</v>
      </c>
      <c r="AP139" s="58">
        <f t="shared" si="33"/>
        <v>3.6593925985507205</v>
      </c>
      <c r="AQ139" s="56">
        <f>IF($I$37="indtastes",$I$38,VLOOKUP(ROUND(AO139,0),'COP og ydelse'!$F$5:$J$31,3))</f>
        <v>3.1738599760000001</v>
      </c>
      <c r="AR139" s="56">
        <f t="shared" si="34"/>
        <v>3.6593925985507205</v>
      </c>
      <c r="AS139" s="56">
        <f t="shared" si="35"/>
        <v>2</v>
      </c>
      <c r="AT139" s="56">
        <f>IF($I$35="Ja",VLOOKUP(ROUND(AO139,0),'COP og ydelse'!$F$5:$J$31,5)/'COP og ydelse'!$J$14*$I$43,0)</f>
        <v>2.0456496233255628</v>
      </c>
      <c r="AU139" s="3">
        <f t="shared" si="36"/>
        <v>206.28857621814905</v>
      </c>
      <c r="AV139" s="3">
        <f t="shared" si="37"/>
        <v>2</v>
      </c>
      <c r="AW139" s="3">
        <f t="shared" si="38"/>
        <v>0.92161122265991402</v>
      </c>
      <c r="AX139" s="3">
        <f t="shared" si="46"/>
        <v>1.0691208416994935</v>
      </c>
      <c r="AY139" s="56">
        <f t="shared" si="39"/>
        <v>3.9123328950714429</v>
      </c>
      <c r="AZ139" s="3">
        <f t="shared" si="40"/>
        <v>0.51120394241489464</v>
      </c>
      <c r="BA139" s="3">
        <f t="shared" si="41"/>
        <v>193.92137984521312</v>
      </c>
      <c r="BB139" s="3">
        <f t="shared" si="47"/>
        <v>387.84275969042625</v>
      </c>
    </row>
    <row r="140" spans="9:54">
      <c r="I140" s="18"/>
      <c r="J140" s="16"/>
      <c r="M140" s="8">
        <f t="shared" si="48"/>
        <v>64</v>
      </c>
      <c r="N140" s="2">
        <v>20.304721999999995</v>
      </c>
      <c r="O140" s="2">
        <v>0</v>
      </c>
      <c r="Q140" s="9">
        <f t="shared" ref="Q140:Q203" si="49">M140</f>
        <v>64</v>
      </c>
      <c r="R140" s="3">
        <f t="shared" si="29"/>
        <v>3.4638375216735211</v>
      </c>
      <c r="S140" s="3">
        <f t="shared" si="42"/>
        <v>0.61172492673392853</v>
      </c>
      <c r="T140" s="3">
        <f>MAX(0,MIN(T$71,$R140-SUM($S140:S140)))</f>
        <v>0</v>
      </c>
      <c r="U140" s="56">
        <f t="shared" si="30"/>
        <v>6.1172492673392857E-2</v>
      </c>
      <c r="V140" s="3">
        <f>MAX(0,MIN(V$71,$R140-SUM($S140:U140)))</f>
        <v>0</v>
      </c>
      <c r="W140" s="3">
        <f>MAX(0,MIN(W$71,$R140-SUM($S140:V140)))</f>
        <v>0</v>
      </c>
      <c r="X140" s="3">
        <f>MAX(0,MIN(X$71,$R140-SUM($S140:W140)))</f>
        <v>2.7909401022661999</v>
      </c>
      <c r="Y140" s="3">
        <f>MAX(0,MIN(Y$71,$R140-SUM($S140:X140)))</f>
        <v>0</v>
      </c>
      <c r="Z140" s="3">
        <f>MAX(0,MIN(Z$71,$R140-SUM($S140:Y140)))</f>
        <v>0</v>
      </c>
      <c r="AA140" s="3">
        <f t="shared" si="43"/>
        <v>0.6728974194073214</v>
      </c>
      <c r="AC140" s="9">
        <f t="shared" si="31"/>
        <v>64</v>
      </c>
      <c r="AD140" s="3">
        <f t="shared" si="32"/>
        <v>3.4638375216735211</v>
      </c>
      <c r="AE140" s="3">
        <f>MIN(R140,Solvarmeproduktion!M68*$I$16/1000/24)</f>
        <v>0.61172492673392853</v>
      </c>
      <c r="AF140" s="3">
        <f>IF($I$35="Ja",MAX(0,MIN(IF($I$36="væske",AS140,AT140),$AD140-SUM($AE140:AE140)))*$I$44*IF(AU140&lt;$I$23,1,0),0)</f>
        <v>2</v>
      </c>
      <c r="AG140" s="56">
        <f t="shared" si="44"/>
        <v>0</v>
      </c>
      <c r="AH140" s="3">
        <f>MAX(0,MIN(AH$71,$AD140-SUM($AE140:AG140)))</f>
        <v>0</v>
      </c>
      <c r="AI140" s="3">
        <f>IF($I$35="Ja",MAX(0,MIN(IF($I$36="væske",AS140,AT140)-AF140,$AD140-SUM($AE140:AH140)))*$I$44*IF(AU140&lt;$I$29,1,0),0)</f>
        <v>0</v>
      </c>
      <c r="AJ140" s="3">
        <f>MAX(0,MIN(AJ$71,$AD140-SUM($AE140:AI140)))</f>
        <v>0.85211259493959268</v>
      </c>
      <c r="AK140" s="3">
        <f>IF($I$35="Ja",MAX(0,MIN(IF($I$36="væske",AS140,AT140)-AF140-AI140,$AD140-SUM($AE140:AJ140)))*$I$44*IF(AU140&lt;$I$33,1,0),0)</f>
        <v>0</v>
      </c>
      <c r="AL140" s="3">
        <f>MAX(0,MIN(AL$71,$AD140-SUM($AE140:AK140)))</f>
        <v>0</v>
      </c>
      <c r="AM140" s="3">
        <f t="shared" si="45"/>
        <v>0.61172492673392853</v>
      </c>
      <c r="AO140" s="55">
        <v>1.3</v>
      </c>
      <c r="AP140" s="58">
        <f t="shared" si="33"/>
        <v>3.6593925985507205</v>
      </c>
      <c r="AQ140" s="56">
        <f>IF($I$37="indtastes",$I$38,VLOOKUP(ROUND(AO140,0),'COP og ydelse'!$F$5:$J$31,3))</f>
        <v>3.1738599760000001</v>
      </c>
      <c r="AR140" s="56">
        <f t="shared" si="34"/>
        <v>3.6593925985507205</v>
      </c>
      <c r="AS140" s="56">
        <f t="shared" si="35"/>
        <v>2</v>
      </c>
      <c r="AT140" s="56">
        <f>IF($I$35="Ja",VLOOKUP(ROUND(AO140,0),'COP og ydelse'!$F$5:$J$31,5)/'COP og ydelse'!$J$14*$I$43,0)</f>
        <v>2.0456496233255628</v>
      </c>
      <c r="AU140" s="3">
        <f t="shared" si="36"/>
        <v>206.28857621814905</v>
      </c>
      <c r="AV140" s="3">
        <f t="shared" si="37"/>
        <v>2</v>
      </c>
      <c r="AW140" s="3">
        <f t="shared" si="38"/>
        <v>0.85211259493959268</v>
      </c>
      <c r="AX140" s="3">
        <f t="shared" si="46"/>
        <v>1.0639084446204694</v>
      </c>
      <c r="AY140" s="56">
        <f t="shared" si="39"/>
        <v>3.8932586877797548</v>
      </c>
      <c r="AZ140" s="3">
        <f t="shared" si="40"/>
        <v>0.51370847929464425</v>
      </c>
      <c r="BA140" s="3">
        <f t="shared" si="41"/>
        <v>194.79796775312548</v>
      </c>
      <c r="BB140" s="3">
        <f t="shared" si="47"/>
        <v>389.59593550625095</v>
      </c>
    </row>
    <row r="141" spans="9:54">
      <c r="I141" s="18"/>
      <c r="J141" s="16"/>
      <c r="M141" s="8">
        <f t="shared" si="48"/>
        <v>65</v>
      </c>
      <c r="N141" s="2">
        <v>20.297049000000012</v>
      </c>
      <c r="O141" s="2">
        <v>0</v>
      </c>
      <c r="Q141" s="9">
        <f t="shared" si="49"/>
        <v>65</v>
      </c>
      <c r="R141" s="3">
        <f t="shared" ref="R141:R204" si="50">((N141-N$69)*(R$71/N$71)+N$69)*(R$70/N$70)</f>
        <v>3.4625949305920036</v>
      </c>
      <c r="S141" s="3">
        <f t="shared" si="42"/>
        <v>0.60149249468035715</v>
      </c>
      <c r="T141" s="3">
        <f>MAX(0,MIN(T$71,$R141-SUM($S141:S141)))</f>
        <v>0</v>
      </c>
      <c r="U141" s="56">
        <f t="shared" ref="U141:U204" si="51">IF((S141+T141)&lt;0.5*R141,S141*0.1,0)</f>
        <v>6.0149249468035716E-2</v>
      </c>
      <c r="V141" s="3">
        <f>MAX(0,MIN(V$71,$R141-SUM($S141:U141)))</f>
        <v>0</v>
      </c>
      <c r="W141" s="3">
        <f>MAX(0,MIN(W$71,$R141-SUM($S141:V141)))</f>
        <v>0</v>
      </c>
      <c r="X141" s="3">
        <f>MAX(0,MIN(X$71,$R141-SUM($S141:W141)))</f>
        <v>2.8009531864436106</v>
      </c>
      <c r="Y141" s="3">
        <f>MAX(0,MIN(Y$71,$R141-SUM($S141:X141)))</f>
        <v>0</v>
      </c>
      <c r="Z141" s="3">
        <f>MAX(0,MIN(Z$71,$R141-SUM($S141:Y141)))</f>
        <v>0</v>
      </c>
      <c r="AA141" s="3">
        <f t="shared" si="43"/>
        <v>0.66164174414839283</v>
      </c>
      <c r="AC141" s="9">
        <f t="shared" ref="AC141:AC204" si="52">Q141</f>
        <v>65</v>
      </c>
      <c r="AD141" s="3">
        <f t="shared" ref="AD141:AD204" si="53">R141</f>
        <v>3.4625949305920036</v>
      </c>
      <c r="AE141" s="3">
        <f>MIN(R141,Solvarmeproduktion!M69*$I$16/1000/24)</f>
        <v>0.60149249468035715</v>
      </c>
      <c r="AF141" s="3">
        <f>IF($I$35="Ja",MAX(0,MIN(IF($I$36="væske",AS141,AT141),$AD141-SUM($AE141:AE141)))*$I$44*IF(AU141&lt;$I$23,1,0),0)</f>
        <v>2</v>
      </c>
      <c r="AG141" s="56">
        <f t="shared" si="44"/>
        <v>0</v>
      </c>
      <c r="AH141" s="3">
        <f>MAX(0,MIN(AH$71,$AD141-SUM($AE141:AG141)))</f>
        <v>0</v>
      </c>
      <c r="AI141" s="3">
        <f>IF($I$35="Ja",MAX(0,MIN(IF($I$36="væske",AS141,AT141)-AF141,$AD141-SUM($AE141:AH141)))*$I$44*IF(AU141&lt;$I$29,1,0),0)</f>
        <v>0</v>
      </c>
      <c r="AJ141" s="3">
        <f>MAX(0,MIN(AJ$71,$AD141-SUM($AE141:AI141)))</f>
        <v>0.86110243591164659</v>
      </c>
      <c r="AK141" s="3">
        <f>IF($I$35="Ja",MAX(0,MIN(IF($I$36="væske",AS141,AT141)-AF141-AI141,$AD141-SUM($AE141:AJ141)))*$I$44*IF(AU141&lt;$I$33,1,0),0)</f>
        <v>0</v>
      </c>
      <c r="AL141" s="3">
        <f>MAX(0,MIN(AL$71,$AD141-SUM($AE141:AK141)))</f>
        <v>0</v>
      </c>
      <c r="AM141" s="3">
        <f t="shared" si="45"/>
        <v>0.60149249468035715</v>
      </c>
      <c r="AO141" s="55">
        <v>1.4</v>
      </c>
      <c r="AP141" s="58">
        <f t="shared" ref="AP141:AP204" si="54">IF($I$36="Væske",IF($I$37="Beregnes",$F$63*$I$41,$I$38),0)</f>
        <v>3.6593925985507205</v>
      </c>
      <c r="AQ141" s="56">
        <f>IF($I$37="indtastes",$I$38,VLOOKUP(ROUND(AO141,0),'COP og ydelse'!$F$5:$J$31,3))</f>
        <v>3.1738599760000001</v>
      </c>
      <c r="AR141" s="56">
        <f t="shared" ref="AR141:AR204" si="55">IF($I$35="Ja",IF($I$36="Væske",AP141,AQ141),0)</f>
        <v>3.6593925985507205</v>
      </c>
      <c r="AS141" s="56">
        <f t="shared" ref="AS141:AS204" si="56">IF($I$35="Ja",$I$43,0)</f>
        <v>2</v>
      </c>
      <c r="AT141" s="56">
        <f>IF($I$35="Ja",VLOOKUP(ROUND(AO141,0),'COP og ydelse'!$F$5:$J$31,5)/'COP og ydelse'!$J$14*$I$43,0)</f>
        <v>2.0456496233255628</v>
      </c>
      <c r="AU141" s="3">
        <f t="shared" ref="AU141:AU204" si="57">IF($I$35="Ja",$I$45/AR141+$I$46+(AR141-1)/AR141*($I$47-$I$48*$I$49),0)</f>
        <v>206.28857621814905</v>
      </c>
      <c r="AV141" s="3">
        <f t="shared" ref="AV141:AV204" si="58">AF141+AI141+AK141</f>
        <v>2</v>
      </c>
      <c r="AW141" s="3">
        <f t="shared" ref="AW141:AW204" si="59">AH141+AJ141+AL141</f>
        <v>0.86110243591164659</v>
      </c>
      <c r="AX141" s="3">
        <f t="shared" si="46"/>
        <v>1.0645826826933735</v>
      </c>
      <c r="AY141" s="56">
        <f t="shared" ref="AY141:AY204" si="60">IF($I$35="Ja",IF($I$36="Væske",AP141,AQ141)*AX141,0)</f>
        <v>3.8957259895934011</v>
      </c>
      <c r="AZ141" s="3">
        <f t="shared" ref="AZ141:AZ204" si="61">IF($I$35="Ja",(AV141)/AY141,0)</f>
        <v>0.51338312944559561</v>
      </c>
      <c r="BA141" s="3">
        <f t="shared" ref="BA141:BA204" si="62">IF($I$35="Ja",$I$45/AY141+$I$46+(AY141-1)/AY141*($I$47-$I$48*$I$49),0)</f>
        <v>194.68409530595846</v>
      </c>
      <c r="BB141" s="3">
        <f t="shared" si="47"/>
        <v>389.36819061191693</v>
      </c>
    </row>
    <row r="142" spans="9:54">
      <c r="I142" s="18"/>
      <c r="J142" s="16"/>
      <c r="M142" s="8">
        <f t="shared" si="48"/>
        <v>66</v>
      </c>
      <c r="N142" s="2">
        <v>20.21263999999999</v>
      </c>
      <c r="O142" s="2">
        <v>0</v>
      </c>
      <c r="Q142" s="9">
        <f t="shared" si="49"/>
        <v>66</v>
      </c>
      <c r="R142" s="3">
        <f t="shared" si="50"/>
        <v>3.4489254570353713</v>
      </c>
      <c r="S142" s="3">
        <f t="shared" ref="S142:S205" si="63">AE142</f>
        <v>0.6168276309785713</v>
      </c>
      <c r="T142" s="3">
        <f>MAX(0,MIN(T$71,$R142-SUM($S142:S142)))</f>
        <v>0</v>
      </c>
      <c r="U142" s="56">
        <f t="shared" si="51"/>
        <v>6.1682763097857134E-2</v>
      </c>
      <c r="V142" s="3">
        <f>MAX(0,MIN(V$71,$R142-SUM($S142:U142)))</f>
        <v>0</v>
      </c>
      <c r="W142" s="3">
        <f>MAX(0,MIN(W$71,$R142-SUM($S142:V142)))</f>
        <v>0</v>
      </c>
      <c r="X142" s="3">
        <f>MAX(0,MIN(X$71,$R142-SUM($S142:W142)))</f>
        <v>2.7704150629589428</v>
      </c>
      <c r="Y142" s="3">
        <f>MAX(0,MIN(Y$71,$R142-SUM($S142:X142)))</f>
        <v>0</v>
      </c>
      <c r="Z142" s="3">
        <f>MAX(0,MIN(Z$71,$R142-SUM($S142:Y142)))</f>
        <v>0</v>
      </c>
      <c r="AA142" s="3">
        <f t="shared" ref="AA142:AA205" si="64">S142+U142</f>
        <v>0.67851039407642844</v>
      </c>
      <c r="AC142" s="9">
        <f t="shared" si="52"/>
        <v>66</v>
      </c>
      <c r="AD142" s="3">
        <f t="shared" si="53"/>
        <v>3.4489254570353713</v>
      </c>
      <c r="AE142" s="3">
        <f>MIN(R142,Solvarmeproduktion!M70*$I$16/1000/24)</f>
        <v>0.6168276309785713</v>
      </c>
      <c r="AF142" s="3">
        <f>IF($I$35="Ja",MAX(0,MIN(IF($I$36="væske",AS142,AT142),$AD142-SUM($AE142:AE142)))*$I$44*IF(AU142&lt;$I$23,1,0),0)</f>
        <v>2</v>
      </c>
      <c r="AG142" s="56">
        <f t="shared" ref="AG142:AG205" si="65">IF((AE142+AF142)&lt;0.5*AD142,AE142*0.1,0)</f>
        <v>0</v>
      </c>
      <c r="AH142" s="3">
        <f>MAX(0,MIN(AH$71,$AD142-SUM($AE142:AG142)))</f>
        <v>0</v>
      </c>
      <c r="AI142" s="3">
        <f>IF($I$35="Ja",MAX(0,MIN(IF($I$36="væske",AS142,AT142)-AF142,$AD142-SUM($AE142:AH142)))*$I$44*IF(AU142&lt;$I$29,1,0),0)</f>
        <v>0</v>
      </c>
      <c r="AJ142" s="3">
        <f>MAX(0,MIN(AJ$71,$AD142-SUM($AE142:AI142)))</f>
        <v>0.83209782605679994</v>
      </c>
      <c r="AK142" s="3">
        <f>IF($I$35="Ja",MAX(0,MIN(IF($I$36="væske",AS142,AT142)-AF142-AI142,$AD142-SUM($AE142:AJ142)))*$I$44*IF(AU142&lt;$I$33,1,0),0)</f>
        <v>0</v>
      </c>
      <c r="AL142" s="3">
        <f>MAX(0,MIN(AL$71,$AD142-SUM($AE142:AK142)))</f>
        <v>0</v>
      </c>
      <c r="AM142" s="3">
        <f t="shared" ref="AM142:AM205" si="66">AE142+AG142</f>
        <v>0.6168276309785713</v>
      </c>
      <c r="AO142" s="55">
        <v>1.5</v>
      </c>
      <c r="AP142" s="58">
        <f t="shared" si="54"/>
        <v>3.6593925985507205</v>
      </c>
      <c r="AQ142" s="56">
        <f>IF($I$37="indtastes",$I$38,VLOOKUP(ROUND(AO142,0),'COP og ydelse'!$F$5:$J$31,3))</f>
        <v>3.1803546320000002</v>
      </c>
      <c r="AR142" s="56">
        <f t="shared" si="55"/>
        <v>3.6593925985507205</v>
      </c>
      <c r="AS142" s="56">
        <f t="shared" si="56"/>
        <v>2</v>
      </c>
      <c r="AT142" s="56">
        <f>IF($I$35="Ja",VLOOKUP(ROUND(AO142,0),'COP og ydelse'!$F$5:$J$31,5)/'COP og ydelse'!$J$14*$I$43,0)</f>
        <v>2.0912372630304525</v>
      </c>
      <c r="AU142" s="3">
        <f t="shared" si="57"/>
        <v>206.28857621814905</v>
      </c>
      <c r="AV142" s="3">
        <f t="shared" si="58"/>
        <v>2</v>
      </c>
      <c r="AW142" s="3">
        <f t="shared" si="59"/>
        <v>0.83209782605679994</v>
      </c>
      <c r="AX142" s="3">
        <f t="shared" ref="AX142:AX205" si="67">IF(AV142&gt;0,IF(AW142&gt;AV142,1.15,(AW142/AV142*0.15+1)),1)</f>
        <v>1.0624073369542599</v>
      </c>
      <c r="AY142" s="56">
        <f t="shared" si="60"/>
        <v>3.8877655454964</v>
      </c>
      <c r="AZ142" s="3">
        <f t="shared" si="61"/>
        <v>0.51443431364239711</v>
      </c>
      <c r="BA142" s="3">
        <f t="shared" si="62"/>
        <v>195.05200977483898</v>
      </c>
      <c r="BB142" s="3">
        <f t="shared" ref="BB142:BB205" si="68">BA142*AV142</f>
        <v>390.10401954967796</v>
      </c>
    </row>
    <row r="143" spans="9:54">
      <c r="I143" s="18"/>
      <c r="J143" s="16"/>
      <c r="M143" s="8">
        <f t="shared" ref="M143:M206" si="69">M142+1</f>
        <v>67</v>
      </c>
      <c r="N143" s="2">
        <v>20.21263999999999</v>
      </c>
      <c r="O143" s="2">
        <v>0</v>
      </c>
      <c r="Q143" s="9">
        <f t="shared" si="49"/>
        <v>67</v>
      </c>
      <c r="R143" s="3">
        <f t="shared" si="50"/>
        <v>3.4489254570353713</v>
      </c>
      <c r="S143" s="3">
        <f t="shared" si="63"/>
        <v>0.64351707823571425</v>
      </c>
      <c r="T143" s="3">
        <f>MAX(0,MIN(T$71,$R143-SUM($S143:S143)))</f>
        <v>0</v>
      </c>
      <c r="U143" s="56">
        <f t="shared" si="51"/>
        <v>6.4351707823571427E-2</v>
      </c>
      <c r="V143" s="3">
        <f>MAX(0,MIN(V$71,$R143-SUM($S143:U143)))</f>
        <v>0</v>
      </c>
      <c r="W143" s="3">
        <f>MAX(0,MIN(W$71,$R143-SUM($S143:V143)))</f>
        <v>0</v>
      </c>
      <c r="X143" s="3">
        <f>MAX(0,MIN(X$71,$R143-SUM($S143:W143)))</f>
        <v>2.7410566709760857</v>
      </c>
      <c r="Y143" s="3">
        <f>MAX(0,MIN(Y$71,$R143-SUM($S143:X143)))</f>
        <v>0</v>
      </c>
      <c r="Z143" s="3">
        <f>MAX(0,MIN(Z$71,$R143-SUM($S143:Y143)))</f>
        <v>0</v>
      </c>
      <c r="AA143" s="3">
        <f t="shared" si="64"/>
        <v>0.70786878605928572</v>
      </c>
      <c r="AC143" s="9">
        <f t="shared" si="52"/>
        <v>67</v>
      </c>
      <c r="AD143" s="3">
        <f t="shared" si="53"/>
        <v>3.4489254570353713</v>
      </c>
      <c r="AE143" s="3">
        <f>MIN(R143,Solvarmeproduktion!M71*$I$16/1000/24)</f>
        <v>0.64351707823571425</v>
      </c>
      <c r="AF143" s="3">
        <f>IF($I$35="Ja",MAX(0,MIN(IF($I$36="væske",AS143,AT143),$AD143-SUM($AE143:AE143)))*$I$44*IF(AU143&lt;$I$23,1,0),0)</f>
        <v>2</v>
      </c>
      <c r="AG143" s="56">
        <f t="shared" si="65"/>
        <v>0</v>
      </c>
      <c r="AH143" s="3">
        <f>MAX(0,MIN(AH$71,$AD143-SUM($AE143:AG143)))</f>
        <v>0</v>
      </c>
      <c r="AI143" s="3">
        <f>IF($I$35="Ja",MAX(0,MIN(IF($I$36="væske",AS143,AT143)-AF143,$AD143-SUM($AE143:AH143)))*$I$44*IF(AU143&lt;$I$29,1,0),0)</f>
        <v>0</v>
      </c>
      <c r="AJ143" s="3">
        <f>MAX(0,MIN(AJ$71,$AD143-SUM($AE143:AI143)))</f>
        <v>0.80540837879965732</v>
      </c>
      <c r="AK143" s="3">
        <f>IF($I$35="Ja",MAX(0,MIN(IF($I$36="væske",AS143,AT143)-AF143-AI143,$AD143-SUM($AE143:AJ143)))*$I$44*IF(AU143&lt;$I$33,1,0),0)</f>
        <v>0</v>
      </c>
      <c r="AL143" s="3">
        <f>MAX(0,MIN(AL$71,$AD143-SUM($AE143:AK143)))</f>
        <v>0</v>
      </c>
      <c r="AM143" s="3">
        <f t="shared" si="66"/>
        <v>0.64351707823571425</v>
      </c>
      <c r="AO143" s="55">
        <v>1.5</v>
      </c>
      <c r="AP143" s="58">
        <f t="shared" si="54"/>
        <v>3.6593925985507205</v>
      </c>
      <c r="AQ143" s="56">
        <f>IF($I$37="indtastes",$I$38,VLOOKUP(ROUND(AO143,0),'COP og ydelse'!$F$5:$J$31,3))</f>
        <v>3.1803546320000002</v>
      </c>
      <c r="AR143" s="56">
        <f t="shared" si="55"/>
        <v>3.6593925985507205</v>
      </c>
      <c r="AS143" s="56">
        <f t="shared" si="56"/>
        <v>2</v>
      </c>
      <c r="AT143" s="56">
        <f>IF($I$35="Ja",VLOOKUP(ROUND(AO143,0),'COP og ydelse'!$F$5:$J$31,5)/'COP og ydelse'!$J$14*$I$43,0)</f>
        <v>2.0912372630304525</v>
      </c>
      <c r="AU143" s="3">
        <f t="shared" si="57"/>
        <v>206.28857621814905</v>
      </c>
      <c r="AV143" s="3">
        <f t="shared" si="58"/>
        <v>2</v>
      </c>
      <c r="AW143" s="3">
        <f t="shared" si="59"/>
        <v>0.80540837879965732</v>
      </c>
      <c r="AX143" s="3">
        <f t="shared" si="67"/>
        <v>1.0604056284099743</v>
      </c>
      <c r="AY143" s="56">
        <f t="shared" si="60"/>
        <v>3.8804405080649857</v>
      </c>
      <c r="AZ143" s="3">
        <f t="shared" si="61"/>
        <v>0.51540540200094875</v>
      </c>
      <c r="BA143" s="3">
        <f t="shared" si="62"/>
        <v>195.39189070033208</v>
      </c>
      <c r="BB143" s="3">
        <f t="shared" si="68"/>
        <v>390.78378140066417</v>
      </c>
    </row>
    <row r="144" spans="9:54">
      <c r="I144" s="18"/>
      <c r="J144" s="16"/>
      <c r="M144" s="8">
        <f t="shared" si="69"/>
        <v>68</v>
      </c>
      <c r="N144" s="2">
        <v>20.185783000000011</v>
      </c>
      <c r="O144" s="2">
        <v>0</v>
      </c>
      <c r="Q144" s="9">
        <f t="shared" si="49"/>
        <v>68</v>
      </c>
      <c r="R144" s="3">
        <f t="shared" si="50"/>
        <v>3.4445761453350783</v>
      </c>
      <c r="S144" s="3">
        <f t="shared" si="63"/>
        <v>0.77246817483035712</v>
      </c>
      <c r="T144" s="3">
        <f>MAX(0,MIN(T$71,$R144-SUM($S144:S144)))</f>
        <v>0</v>
      </c>
      <c r="U144" s="56">
        <f t="shared" si="51"/>
        <v>7.7246817483035718E-2</v>
      </c>
      <c r="V144" s="3">
        <f>MAX(0,MIN(V$71,$R144-SUM($S144:U144)))</f>
        <v>0</v>
      </c>
      <c r="W144" s="3">
        <f>MAX(0,MIN(W$71,$R144-SUM($S144:V144)))</f>
        <v>0</v>
      </c>
      <c r="X144" s="3">
        <f>MAX(0,MIN(X$71,$R144-SUM($S144:W144)))</f>
        <v>2.5948611530216854</v>
      </c>
      <c r="Y144" s="3">
        <f>MAX(0,MIN(Y$71,$R144-SUM($S144:X144)))</f>
        <v>0</v>
      </c>
      <c r="Z144" s="3">
        <f>MAX(0,MIN(Z$71,$R144-SUM($S144:Y144)))</f>
        <v>0</v>
      </c>
      <c r="AA144" s="3">
        <f t="shared" si="64"/>
        <v>0.84971499231339287</v>
      </c>
      <c r="AC144" s="9">
        <f t="shared" si="52"/>
        <v>68</v>
      </c>
      <c r="AD144" s="3">
        <f t="shared" si="53"/>
        <v>3.4445761453350783</v>
      </c>
      <c r="AE144" s="3">
        <f>MIN(R144,Solvarmeproduktion!M72*$I$16/1000/24)</f>
        <v>0.77246817483035712</v>
      </c>
      <c r="AF144" s="3">
        <f>IF($I$35="Ja",MAX(0,MIN(IF($I$36="væske",AS144,AT144),$AD144-SUM($AE144:AE144)))*$I$44*IF(AU144&lt;$I$23,1,0),0)</f>
        <v>2</v>
      </c>
      <c r="AG144" s="56">
        <f t="shared" si="65"/>
        <v>0</v>
      </c>
      <c r="AH144" s="3">
        <f>MAX(0,MIN(AH$71,$AD144-SUM($AE144:AG144)))</f>
        <v>0</v>
      </c>
      <c r="AI144" s="3">
        <f>IF($I$35="Ja",MAX(0,MIN(IF($I$36="væske",AS144,AT144)-AF144,$AD144-SUM($AE144:AH144)))*$I$44*IF(AU144&lt;$I$29,1,0),0)</f>
        <v>0</v>
      </c>
      <c r="AJ144" s="3">
        <f>MAX(0,MIN(AJ$71,$AD144-SUM($AE144:AI144)))</f>
        <v>0.67210797050472104</v>
      </c>
      <c r="AK144" s="3">
        <f>IF($I$35="Ja",MAX(0,MIN(IF($I$36="væske",AS144,AT144)-AF144-AI144,$AD144-SUM($AE144:AJ144)))*$I$44*IF(AU144&lt;$I$33,1,0),0)</f>
        <v>0</v>
      </c>
      <c r="AL144" s="3">
        <f>MAX(0,MIN(AL$71,$AD144-SUM($AE144:AK144)))</f>
        <v>0</v>
      </c>
      <c r="AM144" s="3">
        <f t="shared" si="66"/>
        <v>0.77246817483035712</v>
      </c>
      <c r="AO144" s="55">
        <v>1.5</v>
      </c>
      <c r="AP144" s="58">
        <f t="shared" si="54"/>
        <v>3.6593925985507205</v>
      </c>
      <c r="AQ144" s="56">
        <f>IF($I$37="indtastes",$I$38,VLOOKUP(ROUND(AO144,0),'COP og ydelse'!$F$5:$J$31,3))</f>
        <v>3.1803546320000002</v>
      </c>
      <c r="AR144" s="56">
        <f t="shared" si="55"/>
        <v>3.6593925985507205</v>
      </c>
      <c r="AS144" s="56">
        <f t="shared" si="56"/>
        <v>2</v>
      </c>
      <c r="AT144" s="56">
        <f>IF($I$35="Ja",VLOOKUP(ROUND(AO144,0),'COP og ydelse'!$F$5:$J$31,5)/'COP og ydelse'!$J$14*$I$43,0)</f>
        <v>2.0912372630304525</v>
      </c>
      <c r="AU144" s="3">
        <f t="shared" si="57"/>
        <v>206.28857621814905</v>
      </c>
      <c r="AV144" s="3">
        <f t="shared" si="58"/>
        <v>2</v>
      </c>
      <c r="AW144" s="3">
        <f t="shared" si="59"/>
        <v>0.67210797050472104</v>
      </c>
      <c r="AX144" s="3">
        <f t="shared" si="67"/>
        <v>1.050408097787854</v>
      </c>
      <c r="AY144" s="56">
        <f t="shared" si="60"/>
        <v>3.8438556185026145</v>
      </c>
      <c r="AZ144" s="3">
        <f t="shared" si="61"/>
        <v>0.52031090615705955</v>
      </c>
      <c r="BA144" s="3">
        <f t="shared" si="62"/>
        <v>197.10881715497084</v>
      </c>
      <c r="BB144" s="3">
        <f t="shared" si="68"/>
        <v>394.21763430994167</v>
      </c>
    </row>
    <row r="145" spans="9:54">
      <c r="I145" s="18"/>
      <c r="J145" s="16"/>
      <c r="M145" s="8">
        <f t="shared" si="69"/>
        <v>69</v>
      </c>
      <c r="N145" s="2">
        <v>20.135904999999987</v>
      </c>
      <c r="O145" s="2">
        <v>0</v>
      </c>
      <c r="Q145" s="9">
        <f t="shared" si="49"/>
        <v>69</v>
      </c>
      <c r="R145" s="3">
        <f t="shared" si="50"/>
        <v>3.4364987365035802</v>
      </c>
      <c r="S145" s="3">
        <f t="shared" si="63"/>
        <v>0.76651267235535714</v>
      </c>
      <c r="T145" s="3">
        <f>MAX(0,MIN(T$71,$R145-SUM($S145:S145)))</f>
        <v>0</v>
      </c>
      <c r="U145" s="56">
        <f t="shared" si="51"/>
        <v>7.6651267235535725E-2</v>
      </c>
      <c r="V145" s="3">
        <f>MAX(0,MIN(V$71,$R145-SUM($S145:U145)))</f>
        <v>0</v>
      </c>
      <c r="W145" s="3">
        <f>MAX(0,MIN(W$71,$R145-SUM($S145:V145)))</f>
        <v>0</v>
      </c>
      <c r="X145" s="3">
        <f>MAX(0,MIN(X$71,$R145-SUM($S145:W145)))</f>
        <v>2.5933347969126874</v>
      </c>
      <c r="Y145" s="3">
        <f>MAX(0,MIN(Y$71,$R145-SUM($S145:X145)))</f>
        <v>0</v>
      </c>
      <c r="Z145" s="3">
        <f>MAX(0,MIN(Z$71,$R145-SUM($S145:Y145)))</f>
        <v>0</v>
      </c>
      <c r="AA145" s="3">
        <f t="shared" si="64"/>
        <v>0.84316393959089286</v>
      </c>
      <c r="AC145" s="9">
        <f t="shared" si="52"/>
        <v>69</v>
      </c>
      <c r="AD145" s="3">
        <f t="shared" si="53"/>
        <v>3.4364987365035802</v>
      </c>
      <c r="AE145" s="3">
        <f>MIN(R145,Solvarmeproduktion!M73*$I$16/1000/24)</f>
        <v>0.76651267235535714</v>
      </c>
      <c r="AF145" s="3">
        <f>IF($I$35="Ja",MAX(0,MIN(IF($I$36="væske",AS145,AT145),$AD145-SUM($AE145:AE145)))*$I$44*IF(AU145&lt;$I$23,1,0),0)</f>
        <v>2</v>
      </c>
      <c r="AG145" s="56">
        <f t="shared" si="65"/>
        <v>0</v>
      </c>
      <c r="AH145" s="3">
        <f>MAX(0,MIN(AH$71,$AD145-SUM($AE145:AG145)))</f>
        <v>0</v>
      </c>
      <c r="AI145" s="3">
        <f>IF($I$35="Ja",MAX(0,MIN(IF($I$36="væske",AS145,AT145)-AF145,$AD145-SUM($AE145:AH145)))*$I$44*IF(AU145&lt;$I$29,1,0),0)</f>
        <v>0</v>
      </c>
      <c r="AJ145" s="3">
        <f>MAX(0,MIN(AJ$71,$AD145-SUM($AE145:AI145)))</f>
        <v>0.66998606414822293</v>
      </c>
      <c r="AK145" s="3">
        <f>IF($I$35="Ja",MAX(0,MIN(IF($I$36="væske",AS145,AT145)-AF145-AI145,$AD145-SUM($AE145:AJ145)))*$I$44*IF(AU145&lt;$I$33,1,0),0)</f>
        <v>0</v>
      </c>
      <c r="AL145" s="3">
        <f>MAX(0,MIN(AL$71,$AD145-SUM($AE145:AK145)))</f>
        <v>0</v>
      </c>
      <c r="AM145" s="3">
        <f t="shared" si="66"/>
        <v>0.76651267235535714</v>
      </c>
      <c r="AO145" s="55">
        <v>1.6</v>
      </c>
      <c r="AP145" s="58">
        <f t="shared" si="54"/>
        <v>3.6593925985507205</v>
      </c>
      <c r="AQ145" s="56">
        <f>IF($I$37="indtastes",$I$38,VLOOKUP(ROUND(AO145,0),'COP og ydelse'!$F$5:$J$31,3))</f>
        <v>3.1803546320000002</v>
      </c>
      <c r="AR145" s="56">
        <f t="shared" si="55"/>
        <v>3.6593925985507205</v>
      </c>
      <c r="AS145" s="56">
        <f t="shared" si="56"/>
        <v>2</v>
      </c>
      <c r="AT145" s="56">
        <f>IF($I$35="Ja",VLOOKUP(ROUND(AO145,0),'COP og ydelse'!$F$5:$J$31,5)/'COP og ydelse'!$J$14*$I$43,0)</f>
        <v>2.0912372630304525</v>
      </c>
      <c r="AU145" s="3">
        <f t="shared" si="57"/>
        <v>206.28857621814905</v>
      </c>
      <c r="AV145" s="3">
        <f t="shared" si="58"/>
        <v>2</v>
      </c>
      <c r="AW145" s="3">
        <f t="shared" si="59"/>
        <v>0.66998606414822293</v>
      </c>
      <c r="AX145" s="3">
        <f t="shared" si="67"/>
        <v>1.0502489548111167</v>
      </c>
      <c r="AY145" s="56">
        <f t="shared" si="60"/>
        <v>3.8432732518714308</v>
      </c>
      <c r="AZ145" s="3">
        <f t="shared" si="61"/>
        <v>0.52038974825069406</v>
      </c>
      <c r="BA145" s="3">
        <f t="shared" si="62"/>
        <v>197.1364118877429</v>
      </c>
      <c r="BB145" s="3">
        <f t="shared" si="68"/>
        <v>394.27282377548579</v>
      </c>
    </row>
    <row r="146" spans="9:54">
      <c r="I146" s="18"/>
      <c r="J146" s="16"/>
      <c r="M146" s="8">
        <f t="shared" si="69"/>
        <v>70</v>
      </c>
      <c r="N146" s="2">
        <v>20.089864000000009</v>
      </c>
      <c r="O146" s="2">
        <v>0</v>
      </c>
      <c r="Q146" s="9">
        <f t="shared" si="49"/>
        <v>70</v>
      </c>
      <c r="R146" s="3">
        <f t="shared" si="50"/>
        <v>3.4290427041845102</v>
      </c>
      <c r="S146" s="3">
        <f t="shared" si="63"/>
        <v>0.7525903202466071</v>
      </c>
      <c r="T146" s="3">
        <f>MAX(0,MIN(T$71,$R146-SUM($S146:S146)))</f>
        <v>0</v>
      </c>
      <c r="U146" s="56">
        <f t="shared" si="51"/>
        <v>7.5259032024660721E-2</v>
      </c>
      <c r="V146" s="3">
        <f>MAX(0,MIN(V$71,$R146-SUM($S146:U146)))</f>
        <v>0</v>
      </c>
      <c r="W146" s="3">
        <f>MAX(0,MIN(W$71,$R146-SUM($S146:V146)))</f>
        <v>0</v>
      </c>
      <c r="X146" s="3">
        <f>MAX(0,MIN(X$71,$R146-SUM($S146:W146)))</f>
        <v>2.6011933519132424</v>
      </c>
      <c r="Y146" s="3">
        <f>MAX(0,MIN(Y$71,$R146-SUM($S146:X146)))</f>
        <v>0</v>
      </c>
      <c r="Z146" s="3">
        <f>MAX(0,MIN(Z$71,$R146-SUM($S146:Y146)))</f>
        <v>0</v>
      </c>
      <c r="AA146" s="3">
        <f t="shared" si="64"/>
        <v>0.82784935227126777</v>
      </c>
      <c r="AC146" s="9">
        <f t="shared" si="52"/>
        <v>70</v>
      </c>
      <c r="AD146" s="3">
        <f t="shared" si="53"/>
        <v>3.4290427041845102</v>
      </c>
      <c r="AE146" s="3">
        <f>MIN(R146,Solvarmeproduktion!M74*$I$16/1000/24)</f>
        <v>0.7525903202466071</v>
      </c>
      <c r="AF146" s="3">
        <f>IF($I$35="Ja",MAX(0,MIN(IF($I$36="væske",AS146,AT146),$AD146-SUM($AE146:AE146)))*$I$44*IF(AU146&lt;$I$23,1,0),0)</f>
        <v>2</v>
      </c>
      <c r="AG146" s="56">
        <f t="shared" si="65"/>
        <v>0</v>
      </c>
      <c r="AH146" s="3">
        <f>MAX(0,MIN(AH$71,$AD146-SUM($AE146:AG146)))</f>
        <v>0</v>
      </c>
      <c r="AI146" s="3">
        <f>IF($I$35="Ja",MAX(0,MIN(IF($I$36="væske",AS146,AT146)-AF146,$AD146-SUM($AE146:AH146)))*$I$44*IF(AU146&lt;$I$29,1,0),0)</f>
        <v>0</v>
      </c>
      <c r="AJ146" s="3">
        <f>MAX(0,MIN(AJ$71,$AD146-SUM($AE146:AI146)))</f>
        <v>0.67645238393790308</v>
      </c>
      <c r="AK146" s="3">
        <f>IF($I$35="Ja",MAX(0,MIN(IF($I$36="væske",AS146,AT146)-AF146-AI146,$AD146-SUM($AE146:AJ146)))*$I$44*IF(AU146&lt;$I$33,1,0),0)</f>
        <v>0</v>
      </c>
      <c r="AL146" s="3">
        <f>MAX(0,MIN(AL$71,$AD146-SUM($AE146:AK146)))</f>
        <v>0</v>
      </c>
      <c r="AM146" s="3">
        <f t="shared" si="66"/>
        <v>0.7525903202466071</v>
      </c>
      <c r="AO146" s="55">
        <v>1.6</v>
      </c>
      <c r="AP146" s="58">
        <f t="shared" si="54"/>
        <v>3.6593925985507205</v>
      </c>
      <c r="AQ146" s="56">
        <f>IF($I$37="indtastes",$I$38,VLOOKUP(ROUND(AO146,0),'COP og ydelse'!$F$5:$J$31,3))</f>
        <v>3.1803546320000002</v>
      </c>
      <c r="AR146" s="56">
        <f t="shared" si="55"/>
        <v>3.6593925985507205</v>
      </c>
      <c r="AS146" s="56">
        <f t="shared" si="56"/>
        <v>2</v>
      </c>
      <c r="AT146" s="56">
        <f>IF($I$35="Ja",VLOOKUP(ROUND(AO146,0),'COP og ydelse'!$F$5:$J$31,5)/'COP og ydelse'!$J$14*$I$43,0)</f>
        <v>2.0912372630304525</v>
      </c>
      <c r="AU146" s="3">
        <f t="shared" si="57"/>
        <v>206.28857621814905</v>
      </c>
      <c r="AV146" s="3">
        <f t="shared" si="58"/>
        <v>2</v>
      </c>
      <c r="AW146" s="3">
        <f t="shared" si="59"/>
        <v>0.67645238393790308</v>
      </c>
      <c r="AX146" s="3">
        <f t="shared" si="67"/>
        <v>1.0507339287953428</v>
      </c>
      <c r="AY146" s="56">
        <f t="shared" si="60"/>
        <v>3.8450479620797973</v>
      </c>
      <c r="AZ146" s="3">
        <f t="shared" si="61"/>
        <v>0.52014955852935429</v>
      </c>
      <c r="BA146" s="3">
        <f t="shared" si="62"/>
        <v>197.052345485274</v>
      </c>
      <c r="BB146" s="3">
        <f t="shared" si="68"/>
        <v>394.10469097054801</v>
      </c>
    </row>
    <row r="147" spans="9:54">
      <c r="I147" s="18"/>
      <c r="J147" s="16"/>
      <c r="M147" s="8">
        <f t="shared" si="69"/>
        <v>71</v>
      </c>
      <c r="N147" s="2">
        <v>20.01696500000002</v>
      </c>
      <c r="O147" s="2">
        <v>0</v>
      </c>
      <c r="Q147" s="9">
        <f t="shared" si="49"/>
        <v>71</v>
      </c>
      <c r="R147" s="3">
        <f t="shared" si="50"/>
        <v>3.4172371982218217</v>
      </c>
      <c r="S147" s="3">
        <f t="shared" si="63"/>
        <v>0.71152716124839277</v>
      </c>
      <c r="T147" s="3">
        <f>MAX(0,MIN(T$71,$R147-SUM($S147:S147)))</f>
        <v>0</v>
      </c>
      <c r="U147" s="56">
        <f t="shared" si="51"/>
        <v>7.1152716124839283E-2</v>
      </c>
      <c r="V147" s="3">
        <f>MAX(0,MIN(V$71,$R147-SUM($S147:U147)))</f>
        <v>0</v>
      </c>
      <c r="W147" s="3">
        <f>MAX(0,MIN(W$71,$R147-SUM($S147:V147)))</f>
        <v>0</v>
      </c>
      <c r="X147" s="3">
        <f>MAX(0,MIN(X$71,$R147-SUM($S147:W147)))</f>
        <v>2.6345573208485895</v>
      </c>
      <c r="Y147" s="3">
        <f>MAX(0,MIN(Y$71,$R147-SUM($S147:X147)))</f>
        <v>0</v>
      </c>
      <c r="Z147" s="3">
        <f>MAX(0,MIN(Z$71,$R147-SUM($S147:Y147)))</f>
        <v>0</v>
      </c>
      <c r="AA147" s="3">
        <f t="shared" si="64"/>
        <v>0.78267987737323208</v>
      </c>
      <c r="AC147" s="9">
        <f t="shared" si="52"/>
        <v>71</v>
      </c>
      <c r="AD147" s="3">
        <f t="shared" si="53"/>
        <v>3.4172371982218217</v>
      </c>
      <c r="AE147" s="3">
        <f>MIN(R147,Solvarmeproduktion!M75*$I$16/1000/24)</f>
        <v>0.71152716124839277</v>
      </c>
      <c r="AF147" s="3">
        <f>IF($I$35="Ja",MAX(0,MIN(IF($I$36="væske",AS147,AT147),$AD147-SUM($AE147:AE147)))*$I$44*IF(AU147&lt;$I$23,1,0),0)</f>
        <v>2</v>
      </c>
      <c r="AG147" s="56">
        <f t="shared" si="65"/>
        <v>0</v>
      </c>
      <c r="AH147" s="3">
        <f>MAX(0,MIN(AH$71,$AD147-SUM($AE147:AG147)))</f>
        <v>0</v>
      </c>
      <c r="AI147" s="3">
        <f>IF($I$35="Ja",MAX(0,MIN(IF($I$36="væske",AS147,AT147)-AF147,$AD147-SUM($AE147:AH147)))*$I$44*IF(AU147&lt;$I$29,1,0),0)</f>
        <v>0</v>
      </c>
      <c r="AJ147" s="3">
        <f>MAX(0,MIN(AJ$71,$AD147-SUM($AE147:AI147)))</f>
        <v>0.70571003697342904</v>
      </c>
      <c r="AK147" s="3">
        <f>IF($I$35="Ja",MAX(0,MIN(IF($I$36="væske",AS147,AT147)-AF147-AI147,$AD147-SUM($AE147:AJ147)))*$I$44*IF(AU147&lt;$I$33,1,0),0)</f>
        <v>0</v>
      </c>
      <c r="AL147" s="3">
        <f>MAX(0,MIN(AL$71,$AD147-SUM($AE147:AK147)))</f>
        <v>0</v>
      </c>
      <c r="AM147" s="3">
        <f t="shared" si="66"/>
        <v>0.71152716124839277</v>
      </c>
      <c r="AO147" s="55">
        <v>1.6</v>
      </c>
      <c r="AP147" s="58">
        <f t="shared" si="54"/>
        <v>3.6593925985507205</v>
      </c>
      <c r="AQ147" s="56">
        <f>IF($I$37="indtastes",$I$38,VLOOKUP(ROUND(AO147,0),'COP og ydelse'!$F$5:$J$31,3))</f>
        <v>3.1803546320000002</v>
      </c>
      <c r="AR147" s="56">
        <f t="shared" si="55"/>
        <v>3.6593925985507205</v>
      </c>
      <c r="AS147" s="56">
        <f t="shared" si="56"/>
        <v>2</v>
      </c>
      <c r="AT147" s="56">
        <f>IF($I$35="Ja",VLOOKUP(ROUND(AO147,0),'COP og ydelse'!$F$5:$J$31,5)/'COP og ydelse'!$J$14*$I$43,0)</f>
        <v>2.0912372630304525</v>
      </c>
      <c r="AU147" s="3">
        <f t="shared" si="57"/>
        <v>206.28857621814905</v>
      </c>
      <c r="AV147" s="3">
        <f t="shared" si="58"/>
        <v>2</v>
      </c>
      <c r="AW147" s="3">
        <f t="shared" si="59"/>
        <v>0.70571003697342904</v>
      </c>
      <c r="AX147" s="3">
        <f t="shared" si="67"/>
        <v>1.0529282527730073</v>
      </c>
      <c r="AY147" s="56">
        <f t="shared" si="60"/>
        <v>3.8530778550024851</v>
      </c>
      <c r="AZ147" s="3">
        <f t="shared" si="61"/>
        <v>0.51906555622886841</v>
      </c>
      <c r="BA147" s="3">
        <f t="shared" si="62"/>
        <v>196.67294468010394</v>
      </c>
      <c r="BB147" s="3">
        <f t="shared" si="68"/>
        <v>393.34588936020788</v>
      </c>
    </row>
    <row r="148" spans="9:54">
      <c r="I148" s="18"/>
      <c r="J148" s="16"/>
      <c r="M148" s="8">
        <f t="shared" si="69"/>
        <v>72</v>
      </c>
      <c r="N148" s="2">
        <v>20.001618000000004</v>
      </c>
      <c r="O148" s="2">
        <v>0</v>
      </c>
      <c r="Q148" s="9">
        <f t="shared" si="49"/>
        <v>72</v>
      </c>
      <c r="R148" s="3">
        <f t="shared" si="50"/>
        <v>3.4147518541154609</v>
      </c>
      <c r="S148" s="3">
        <f t="shared" si="63"/>
        <v>0.57332310314303569</v>
      </c>
      <c r="T148" s="3">
        <f>MAX(0,MIN(T$71,$R148-SUM($S148:S148)))</f>
        <v>0</v>
      </c>
      <c r="U148" s="56">
        <f t="shared" si="51"/>
        <v>5.7332310314303574E-2</v>
      </c>
      <c r="V148" s="3">
        <f>MAX(0,MIN(V$71,$R148-SUM($S148:U148)))</f>
        <v>0</v>
      </c>
      <c r="W148" s="3">
        <f>MAX(0,MIN(W$71,$R148-SUM($S148:V148)))</f>
        <v>0</v>
      </c>
      <c r="X148" s="3">
        <f>MAX(0,MIN(X$71,$R148-SUM($S148:W148)))</f>
        <v>2.7840964406581215</v>
      </c>
      <c r="Y148" s="3">
        <f>MAX(0,MIN(Y$71,$R148-SUM($S148:X148)))</f>
        <v>0</v>
      </c>
      <c r="Z148" s="3">
        <f>MAX(0,MIN(Z$71,$R148-SUM($S148:Y148)))</f>
        <v>0</v>
      </c>
      <c r="AA148" s="3">
        <f t="shared" si="64"/>
        <v>0.63065541345733922</v>
      </c>
      <c r="AC148" s="9">
        <f t="shared" si="52"/>
        <v>72</v>
      </c>
      <c r="AD148" s="3">
        <f t="shared" si="53"/>
        <v>3.4147518541154609</v>
      </c>
      <c r="AE148" s="3">
        <f>MIN(R148,Solvarmeproduktion!M76*$I$16/1000/24)</f>
        <v>0.57332310314303569</v>
      </c>
      <c r="AF148" s="3">
        <f>IF($I$35="Ja",MAX(0,MIN(IF($I$36="væske",AS148,AT148),$AD148-SUM($AE148:AE148)))*$I$44*IF(AU148&lt;$I$23,1,0),0)</f>
        <v>2</v>
      </c>
      <c r="AG148" s="56">
        <f t="shared" si="65"/>
        <v>0</v>
      </c>
      <c r="AH148" s="3">
        <f>MAX(0,MIN(AH$71,$AD148-SUM($AE148:AG148)))</f>
        <v>0</v>
      </c>
      <c r="AI148" s="3">
        <f>IF($I$35="Ja",MAX(0,MIN(IF($I$36="væske",AS148,AT148)-AF148,$AD148-SUM($AE148:AH148)))*$I$44*IF(AU148&lt;$I$29,1,0),0)</f>
        <v>0</v>
      </c>
      <c r="AJ148" s="3">
        <f>MAX(0,MIN(AJ$71,$AD148-SUM($AE148:AI148)))</f>
        <v>0.8414287509724252</v>
      </c>
      <c r="AK148" s="3">
        <f>IF($I$35="Ja",MAX(0,MIN(IF($I$36="væske",AS148,AT148)-AF148-AI148,$AD148-SUM($AE148:AJ148)))*$I$44*IF(AU148&lt;$I$33,1,0),0)</f>
        <v>0</v>
      </c>
      <c r="AL148" s="3">
        <f>MAX(0,MIN(AL$71,$AD148-SUM($AE148:AK148)))</f>
        <v>0</v>
      </c>
      <c r="AM148" s="3">
        <f t="shared" si="66"/>
        <v>0.57332310314303569</v>
      </c>
      <c r="AO148" s="55">
        <v>1.7</v>
      </c>
      <c r="AP148" s="58">
        <f t="shared" si="54"/>
        <v>3.6593925985507205</v>
      </c>
      <c r="AQ148" s="56">
        <f>IF($I$37="indtastes",$I$38,VLOOKUP(ROUND(AO148,0),'COP og ydelse'!$F$5:$J$31,3))</f>
        <v>3.1803546320000002</v>
      </c>
      <c r="AR148" s="56">
        <f t="shared" si="55"/>
        <v>3.6593925985507205</v>
      </c>
      <c r="AS148" s="56">
        <f t="shared" si="56"/>
        <v>2</v>
      </c>
      <c r="AT148" s="56">
        <f>IF($I$35="Ja",VLOOKUP(ROUND(AO148,0),'COP og ydelse'!$F$5:$J$31,5)/'COP og ydelse'!$J$14*$I$43,0)</f>
        <v>2.0912372630304525</v>
      </c>
      <c r="AU148" s="3">
        <f t="shared" si="57"/>
        <v>206.28857621814905</v>
      </c>
      <c r="AV148" s="3">
        <f t="shared" si="58"/>
        <v>2</v>
      </c>
      <c r="AW148" s="3">
        <f t="shared" si="59"/>
        <v>0.8414287509724252</v>
      </c>
      <c r="AX148" s="3">
        <f t="shared" si="67"/>
        <v>1.063107156322932</v>
      </c>
      <c r="AY148" s="56">
        <f t="shared" si="60"/>
        <v>3.8903264593144411</v>
      </c>
      <c r="AZ148" s="3">
        <f t="shared" si="61"/>
        <v>0.51409567318225602</v>
      </c>
      <c r="BA148" s="3">
        <f t="shared" si="62"/>
        <v>194.9334856137896</v>
      </c>
      <c r="BB148" s="3">
        <f t="shared" si="68"/>
        <v>389.8669712275792</v>
      </c>
    </row>
    <row r="149" spans="9:54">
      <c r="I149" s="18"/>
      <c r="J149" s="16"/>
      <c r="M149" s="8">
        <f t="shared" si="69"/>
        <v>73</v>
      </c>
      <c r="N149" s="2">
        <v>19.886515000000006</v>
      </c>
      <c r="O149" s="2">
        <v>0</v>
      </c>
      <c r="Q149" s="9">
        <f t="shared" si="49"/>
        <v>73</v>
      </c>
      <c r="R149" s="3">
        <f t="shared" si="50"/>
        <v>3.3961116923461168</v>
      </c>
      <c r="S149" s="3">
        <f t="shared" si="63"/>
        <v>0.77466009223392851</v>
      </c>
      <c r="T149" s="3">
        <f>MAX(0,MIN(T$71,$R149-SUM($S149:S149)))</f>
        <v>0</v>
      </c>
      <c r="U149" s="56">
        <f t="shared" si="51"/>
        <v>7.7466009223392862E-2</v>
      </c>
      <c r="V149" s="3">
        <f>MAX(0,MIN(V$71,$R149-SUM($S149:U149)))</f>
        <v>0</v>
      </c>
      <c r="W149" s="3">
        <f>MAX(0,MIN(W$71,$R149-SUM($S149:V149)))</f>
        <v>0</v>
      </c>
      <c r="X149" s="3">
        <f>MAX(0,MIN(X$71,$R149-SUM($S149:W149)))</f>
        <v>2.5439855908887954</v>
      </c>
      <c r="Y149" s="3">
        <f>MAX(0,MIN(Y$71,$R149-SUM($S149:X149)))</f>
        <v>0</v>
      </c>
      <c r="Z149" s="3">
        <f>MAX(0,MIN(Z$71,$R149-SUM($S149:Y149)))</f>
        <v>0</v>
      </c>
      <c r="AA149" s="3">
        <f t="shared" si="64"/>
        <v>0.85212610145732137</v>
      </c>
      <c r="AC149" s="9">
        <f t="shared" si="52"/>
        <v>73</v>
      </c>
      <c r="AD149" s="3">
        <f t="shared" si="53"/>
        <v>3.3961116923461168</v>
      </c>
      <c r="AE149" s="3">
        <f>MIN(R149,Solvarmeproduktion!M77*$I$16/1000/24)</f>
        <v>0.77466009223392851</v>
      </c>
      <c r="AF149" s="3">
        <f>IF($I$35="Ja",MAX(0,MIN(IF($I$36="væske",AS149,AT149),$AD149-SUM($AE149:AE149)))*$I$44*IF(AU149&lt;$I$23,1,0),0)</f>
        <v>2</v>
      </c>
      <c r="AG149" s="56">
        <f t="shared" si="65"/>
        <v>0</v>
      </c>
      <c r="AH149" s="3">
        <f>MAX(0,MIN(AH$71,$AD149-SUM($AE149:AG149)))</f>
        <v>0</v>
      </c>
      <c r="AI149" s="3">
        <f>IF($I$35="Ja",MAX(0,MIN(IF($I$36="væske",AS149,AT149)-AF149,$AD149-SUM($AE149:AH149)))*$I$44*IF(AU149&lt;$I$29,1,0),0)</f>
        <v>0</v>
      </c>
      <c r="AJ149" s="3">
        <f>MAX(0,MIN(AJ$71,$AD149-SUM($AE149:AI149)))</f>
        <v>0.62145160011218836</v>
      </c>
      <c r="AK149" s="3">
        <f>IF($I$35="Ja",MAX(0,MIN(IF($I$36="væske",AS149,AT149)-AF149-AI149,$AD149-SUM($AE149:AJ149)))*$I$44*IF(AU149&lt;$I$33,1,0),0)</f>
        <v>0</v>
      </c>
      <c r="AL149" s="3">
        <f>MAX(0,MIN(AL$71,$AD149-SUM($AE149:AK149)))</f>
        <v>0</v>
      </c>
      <c r="AM149" s="3">
        <f t="shared" si="66"/>
        <v>0.77466009223392851</v>
      </c>
      <c r="AO149" s="55">
        <v>1.7</v>
      </c>
      <c r="AP149" s="58">
        <f t="shared" si="54"/>
        <v>3.6593925985507205</v>
      </c>
      <c r="AQ149" s="56">
        <f>IF($I$37="indtastes",$I$38,VLOOKUP(ROUND(AO149,0),'COP og ydelse'!$F$5:$J$31,3))</f>
        <v>3.1803546320000002</v>
      </c>
      <c r="AR149" s="56">
        <f t="shared" si="55"/>
        <v>3.6593925985507205</v>
      </c>
      <c r="AS149" s="56">
        <f t="shared" si="56"/>
        <v>2</v>
      </c>
      <c r="AT149" s="56">
        <f>IF($I$35="Ja",VLOOKUP(ROUND(AO149,0),'COP og ydelse'!$F$5:$J$31,5)/'COP og ydelse'!$J$14*$I$43,0)</f>
        <v>2.0912372630304525</v>
      </c>
      <c r="AU149" s="3">
        <f t="shared" si="57"/>
        <v>206.28857621814905</v>
      </c>
      <c r="AV149" s="3">
        <f t="shared" si="58"/>
        <v>2</v>
      </c>
      <c r="AW149" s="3">
        <f t="shared" si="59"/>
        <v>0.62145160011218836</v>
      </c>
      <c r="AX149" s="3">
        <f t="shared" si="67"/>
        <v>1.0466088700084142</v>
      </c>
      <c r="AY149" s="56">
        <f t="shared" si="60"/>
        <v>3.8299527524863239</v>
      </c>
      <c r="AZ149" s="3">
        <f t="shared" si="61"/>
        <v>0.52219965342957364</v>
      </c>
      <c r="BA149" s="3">
        <f t="shared" si="62"/>
        <v>197.76987870035077</v>
      </c>
      <c r="BB149" s="3">
        <f t="shared" si="68"/>
        <v>395.53975740070155</v>
      </c>
    </row>
    <row r="150" spans="9:54">
      <c r="I150" s="18"/>
      <c r="J150" s="16"/>
      <c r="M150" s="8">
        <f t="shared" si="69"/>
        <v>74</v>
      </c>
      <c r="N150" s="2">
        <v>19.832800000000013</v>
      </c>
      <c r="O150" s="2">
        <v>0</v>
      </c>
      <c r="Q150" s="9">
        <f t="shared" si="49"/>
        <v>74</v>
      </c>
      <c r="R150" s="3">
        <f t="shared" si="50"/>
        <v>3.3874129070022052</v>
      </c>
      <c r="S150" s="3">
        <f t="shared" si="63"/>
        <v>0.65261083222678573</v>
      </c>
      <c r="T150" s="3">
        <f>MAX(0,MIN(T$71,$R150-SUM($S150:S150)))</f>
        <v>0</v>
      </c>
      <c r="U150" s="56">
        <f t="shared" si="51"/>
        <v>6.5261083222678581E-2</v>
      </c>
      <c r="V150" s="3">
        <f>MAX(0,MIN(V$71,$R150-SUM($S150:U150)))</f>
        <v>0</v>
      </c>
      <c r="W150" s="3">
        <f>MAX(0,MIN(W$71,$R150-SUM($S150:V150)))</f>
        <v>0</v>
      </c>
      <c r="X150" s="3">
        <f>MAX(0,MIN(X$71,$R150-SUM($S150:W150)))</f>
        <v>2.6695409915527408</v>
      </c>
      <c r="Y150" s="3">
        <f>MAX(0,MIN(Y$71,$R150-SUM($S150:X150)))</f>
        <v>0</v>
      </c>
      <c r="Z150" s="3">
        <f>MAX(0,MIN(Z$71,$R150-SUM($S150:Y150)))</f>
        <v>0</v>
      </c>
      <c r="AA150" s="3">
        <f t="shared" si="64"/>
        <v>0.71787191544946427</v>
      </c>
      <c r="AC150" s="9">
        <f t="shared" si="52"/>
        <v>74</v>
      </c>
      <c r="AD150" s="3">
        <f t="shared" si="53"/>
        <v>3.3874129070022052</v>
      </c>
      <c r="AE150" s="3">
        <f>MIN(R150,Solvarmeproduktion!M78*$I$16/1000/24)</f>
        <v>0.65261083222678573</v>
      </c>
      <c r="AF150" s="3">
        <f>IF($I$35="Ja",MAX(0,MIN(IF($I$36="væske",AS150,AT150),$AD150-SUM($AE150:AE150)))*$I$44*IF(AU150&lt;$I$23,1,0),0)</f>
        <v>2</v>
      </c>
      <c r="AG150" s="56">
        <f t="shared" si="65"/>
        <v>0</v>
      </c>
      <c r="AH150" s="3">
        <f>MAX(0,MIN(AH$71,$AD150-SUM($AE150:AG150)))</f>
        <v>0</v>
      </c>
      <c r="AI150" s="3">
        <f>IF($I$35="Ja",MAX(0,MIN(IF($I$36="væske",AS150,AT150)-AF150,$AD150-SUM($AE150:AH150)))*$I$44*IF(AU150&lt;$I$29,1,0),0)</f>
        <v>0</v>
      </c>
      <c r="AJ150" s="3">
        <f>MAX(0,MIN(AJ$71,$AD150-SUM($AE150:AI150)))</f>
        <v>0.73480207477541937</v>
      </c>
      <c r="AK150" s="3">
        <f>IF($I$35="Ja",MAX(0,MIN(IF($I$36="væske",AS150,AT150)-AF150-AI150,$AD150-SUM($AE150:AJ150)))*$I$44*IF(AU150&lt;$I$33,1,0),0)</f>
        <v>0</v>
      </c>
      <c r="AL150" s="3">
        <f>MAX(0,MIN(AL$71,$AD150-SUM($AE150:AK150)))</f>
        <v>0</v>
      </c>
      <c r="AM150" s="3">
        <f t="shared" si="66"/>
        <v>0.65261083222678573</v>
      </c>
      <c r="AO150" s="55">
        <v>1.7</v>
      </c>
      <c r="AP150" s="58">
        <f t="shared" si="54"/>
        <v>3.6593925985507205</v>
      </c>
      <c r="AQ150" s="56">
        <f>IF($I$37="indtastes",$I$38,VLOOKUP(ROUND(AO150,0),'COP og ydelse'!$F$5:$J$31,3))</f>
        <v>3.1803546320000002</v>
      </c>
      <c r="AR150" s="56">
        <f t="shared" si="55"/>
        <v>3.6593925985507205</v>
      </c>
      <c r="AS150" s="56">
        <f t="shared" si="56"/>
        <v>2</v>
      </c>
      <c r="AT150" s="56">
        <f>IF($I$35="Ja",VLOOKUP(ROUND(AO150,0),'COP og ydelse'!$F$5:$J$31,5)/'COP og ydelse'!$J$14*$I$43,0)</f>
        <v>2.0912372630304525</v>
      </c>
      <c r="AU150" s="3">
        <f t="shared" si="57"/>
        <v>206.28857621814905</v>
      </c>
      <c r="AV150" s="3">
        <f t="shared" si="58"/>
        <v>2</v>
      </c>
      <c r="AW150" s="3">
        <f t="shared" si="59"/>
        <v>0.73480207477541937</v>
      </c>
      <c r="AX150" s="3">
        <f t="shared" si="67"/>
        <v>1.0551101556081564</v>
      </c>
      <c r="AY150" s="56">
        <f t="shared" si="60"/>
        <v>3.8610622940881862</v>
      </c>
      <c r="AZ150" s="3">
        <f t="shared" si="61"/>
        <v>0.5179921606191833</v>
      </c>
      <c r="BA150" s="3">
        <f t="shared" si="62"/>
        <v>196.29725621671415</v>
      </c>
      <c r="BB150" s="3">
        <f t="shared" si="68"/>
        <v>392.59451243342829</v>
      </c>
    </row>
    <row r="151" spans="9:54">
      <c r="I151" s="18"/>
      <c r="J151" s="16"/>
      <c r="M151" s="8">
        <f t="shared" si="69"/>
        <v>75</v>
      </c>
      <c r="N151" s="2">
        <v>19.813616000000017</v>
      </c>
      <c r="O151" s="2">
        <v>0</v>
      </c>
      <c r="Q151" s="9">
        <f t="shared" si="49"/>
        <v>75</v>
      </c>
      <c r="R151" s="3">
        <f t="shared" si="50"/>
        <v>3.3843061863834283</v>
      </c>
      <c r="S151" s="3">
        <f t="shared" si="63"/>
        <v>0.65084356058571424</v>
      </c>
      <c r="T151" s="3">
        <f>MAX(0,MIN(T$71,$R151-SUM($S151:S151)))</f>
        <v>0</v>
      </c>
      <c r="U151" s="56">
        <f t="shared" si="51"/>
        <v>6.5084356058571421E-2</v>
      </c>
      <c r="V151" s="3">
        <f>MAX(0,MIN(V$71,$R151-SUM($S151:U151)))</f>
        <v>0</v>
      </c>
      <c r="W151" s="3">
        <f>MAX(0,MIN(W$71,$R151-SUM($S151:V151)))</f>
        <v>0</v>
      </c>
      <c r="X151" s="3">
        <f>MAX(0,MIN(X$71,$R151-SUM($S151:W151)))</f>
        <v>2.6683782697391427</v>
      </c>
      <c r="Y151" s="3">
        <f>MAX(0,MIN(Y$71,$R151-SUM($S151:X151)))</f>
        <v>0</v>
      </c>
      <c r="Z151" s="3">
        <f>MAX(0,MIN(Z$71,$R151-SUM($S151:Y151)))</f>
        <v>0</v>
      </c>
      <c r="AA151" s="3">
        <f t="shared" si="64"/>
        <v>0.71592791664428568</v>
      </c>
      <c r="AC151" s="9">
        <f t="shared" si="52"/>
        <v>75</v>
      </c>
      <c r="AD151" s="3">
        <f t="shared" si="53"/>
        <v>3.3843061863834283</v>
      </c>
      <c r="AE151" s="3">
        <f>MIN(R151,Solvarmeproduktion!M79*$I$16/1000/24)</f>
        <v>0.65084356058571424</v>
      </c>
      <c r="AF151" s="3">
        <f>IF($I$35="Ja",MAX(0,MIN(IF($I$36="væske",AS151,AT151),$AD151-SUM($AE151:AE151)))*$I$44*IF(AU151&lt;$I$23,1,0),0)</f>
        <v>2</v>
      </c>
      <c r="AG151" s="56">
        <f t="shared" si="65"/>
        <v>0</v>
      </c>
      <c r="AH151" s="3">
        <f>MAX(0,MIN(AH$71,$AD151-SUM($AE151:AG151)))</f>
        <v>0</v>
      </c>
      <c r="AI151" s="3">
        <f>IF($I$35="Ja",MAX(0,MIN(IF($I$36="væske",AS151,AT151)-AF151,$AD151-SUM($AE151:AH151)))*$I$44*IF(AU151&lt;$I$29,1,0),0)</f>
        <v>0</v>
      </c>
      <c r="AJ151" s="3">
        <f>MAX(0,MIN(AJ$71,$AD151-SUM($AE151:AI151)))</f>
        <v>0.73346262579771393</v>
      </c>
      <c r="AK151" s="3">
        <f>IF($I$35="Ja",MAX(0,MIN(IF($I$36="væske",AS151,AT151)-AF151-AI151,$AD151-SUM($AE151:AJ151)))*$I$44*IF(AU151&lt;$I$33,1,0),0)</f>
        <v>0</v>
      </c>
      <c r="AL151" s="3">
        <f>MAX(0,MIN(AL$71,$AD151-SUM($AE151:AK151)))</f>
        <v>0</v>
      </c>
      <c r="AM151" s="3">
        <f t="shared" si="66"/>
        <v>0.65084356058571424</v>
      </c>
      <c r="AO151" s="55">
        <v>2</v>
      </c>
      <c r="AP151" s="58">
        <f t="shared" si="54"/>
        <v>3.6593925985507205</v>
      </c>
      <c r="AQ151" s="56">
        <f>IF($I$37="indtastes",$I$38,VLOOKUP(ROUND(AO151,0),'COP og ydelse'!$F$5:$J$31,3))</f>
        <v>3.1803546320000002</v>
      </c>
      <c r="AR151" s="56">
        <f t="shared" si="55"/>
        <v>3.6593925985507205</v>
      </c>
      <c r="AS151" s="56">
        <f t="shared" si="56"/>
        <v>2</v>
      </c>
      <c r="AT151" s="56">
        <f>IF($I$35="Ja",VLOOKUP(ROUND(AO151,0),'COP og ydelse'!$F$5:$J$31,5)/'COP og ydelse'!$J$14*$I$43,0)</f>
        <v>2.0912372630304525</v>
      </c>
      <c r="AU151" s="3">
        <f t="shared" si="57"/>
        <v>206.28857621814905</v>
      </c>
      <c r="AV151" s="3">
        <f t="shared" si="58"/>
        <v>2</v>
      </c>
      <c r="AW151" s="3">
        <f t="shared" si="59"/>
        <v>0.73346262579771393</v>
      </c>
      <c r="AX151" s="3">
        <f t="shared" si="67"/>
        <v>1.0550096969348286</v>
      </c>
      <c r="AY151" s="56">
        <f t="shared" si="60"/>
        <v>3.8606946763625505</v>
      </c>
      <c r="AZ151" s="3">
        <f t="shared" si="61"/>
        <v>0.51804148415184947</v>
      </c>
      <c r="BA151" s="3">
        <f t="shared" si="62"/>
        <v>196.31451945314734</v>
      </c>
      <c r="BB151" s="3">
        <f t="shared" si="68"/>
        <v>392.62903890629468</v>
      </c>
    </row>
    <row r="152" spans="9:54">
      <c r="I152" s="18"/>
      <c r="J152" s="16"/>
      <c r="M152" s="8">
        <f t="shared" si="69"/>
        <v>76</v>
      </c>
      <c r="N152" s="2">
        <v>19.809780000000018</v>
      </c>
      <c r="O152" s="2">
        <v>0</v>
      </c>
      <c r="Q152" s="9">
        <f t="shared" si="49"/>
        <v>76</v>
      </c>
      <c r="R152" s="3">
        <f t="shared" si="50"/>
        <v>3.3836849718143278</v>
      </c>
      <c r="S152" s="3">
        <f t="shared" si="63"/>
        <v>0.63522676901607145</v>
      </c>
      <c r="T152" s="3">
        <f>MAX(0,MIN(T$71,$R152-SUM($S152:S152)))</f>
        <v>0</v>
      </c>
      <c r="U152" s="56">
        <f t="shared" si="51"/>
        <v>6.352267690160715E-2</v>
      </c>
      <c r="V152" s="3">
        <f>MAX(0,MIN(V$71,$R152-SUM($S152:U152)))</f>
        <v>0</v>
      </c>
      <c r="W152" s="3">
        <f>MAX(0,MIN(W$71,$R152-SUM($S152:V152)))</f>
        <v>0</v>
      </c>
      <c r="X152" s="3">
        <f>MAX(0,MIN(X$71,$R152-SUM($S152:W152)))</f>
        <v>2.6849355258966492</v>
      </c>
      <c r="Y152" s="3">
        <f>MAX(0,MIN(Y$71,$R152-SUM($S152:X152)))</f>
        <v>0</v>
      </c>
      <c r="Z152" s="3">
        <f>MAX(0,MIN(Z$71,$R152-SUM($S152:Y152)))</f>
        <v>0</v>
      </c>
      <c r="AA152" s="3">
        <f t="shared" si="64"/>
        <v>0.69874944591767862</v>
      </c>
      <c r="AC152" s="9">
        <f t="shared" si="52"/>
        <v>76</v>
      </c>
      <c r="AD152" s="3">
        <f t="shared" si="53"/>
        <v>3.3836849718143278</v>
      </c>
      <c r="AE152" s="3">
        <f>MIN(R152,Solvarmeproduktion!M80*$I$16/1000/24)</f>
        <v>0.63522676901607145</v>
      </c>
      <c r="AF152" s="3">
        <f>IF($I$35="Ja",MAX(0,MIN(IF($I$36="væske",AS152,AT152),$AD152-SUM($AE152:AE152)))*$I$44*IF(AU152&lt;$I$23,1,0),0)</f>
        <v>2</v>
      </c>
      <c r="AG152" s="56">
        <f t="shared" si="65"/>
        <v>0</v>
      </c>
      <c r="AH152" s="3">
        <f>MAX(0,MIN(AH$71,$AD152-SUM($AE152:AG152)))</f>
        <v>0</v>
      </c>
      <c r="AI152" s="3">
        <f>IF($I$35="Ja",MAX(0,MIN(IF($I$36="væske",AS152,AT152)-AF152,$AD152-SUM($AE152:AH152)))*$I$44*IF(AU152&lt;$I$29,1,0),0)</f>
        <v>0</v>
      </c>
      <c r="AJ152" s="3">
        <f>MAX(0,MIN(AJ$71,$AD152-SUM($AE152:AI152)))</f>
        <v>0.74845820279825626</v>
      </c>
      <c r="AK152" s="3">
        <f>IF($I$35="Ja",MAX(0,MIN(IF($I$36="væske",AS152,AT152)-AF152-AI152,$AD152-SUM($AE152:AJ152)))*$I$44*IF(AU152&lt;$I$33,1,0),0)</f>
        <v>0</v>
      </c>
      <c r="AL152" s="3">
        <f>MAX(0,MIN(AL$71,$AD152-SUM($AE152:AK152)))</f>
        <v>0</v>
      </c>
      <c r="AM152" s="3">
        <f t="shared" si="66"/>
        <v>0.63522676901607145</v>
      </c>
      <c r="AO152" s="55">
        <v>2</v>
      </c>
      <c r="AP152" s="58">
        <f t="shared" si="54"/>
        <v>3.6593925985507205</v>
      </c>
      <c r="AQ152" s="56">
        <f>IF($I$37="indtastes",$I$38,VLOOKUP(ROUND(AO152,0),'COP og ydelse'!$F$5:$J$31,3))</f>
        <v>3.1803546320000002</v>
      </c>
      <c r="AR152" s="56">
        <f t="shared" si="55"/>
        <v>3.6593925985507205</v>
      </c>
      <c r="AS152" s="56">
        <f t="shared" si="56"/>
        <v>2</v>
      </c>
      <c r="AT152" s="56">
        <f>IF($I$35="Ja",VLOOKUP(ROUND(AO152,0),'COP og ydelse'!$F$5:$J$31,5)/'COP og ydelse'!$J$14*$I$43,0)</f>
        <v>2.0912372630304525</v>
      </c>
      <c r="AU152" s="3">
        <f t="shared" si="57"/>
        <v>206.28857621814905</v>
      </c>
      <c r="AV152" s="3">
        <f t="shared" si="58"/>
        <v>2</v>
      </c>
      <c r="AW152" s="3">
        <f t="shared" si="59"/>
        <v>0.74845820279825626</v>
      </c>
      <c r="AX152" s="3">
        <f t="shared" si="67"/>
        <v>1.0561343652098691</v>
      </c>
      <c r="AY152" s="56">
        <f t="shared" si="60"/>
        <v>3.8648102791240588</v>
      </c>
      <c r="AZ152" s="3">
        <f t="shared" si="61"/>
        <v>0.51748982629317852</v>
      </c>
      <c r="BA152" s="3">
        <f t="shared" si="62"/>
        <v>196.12143920261249</v>
      </c>
      <c r="BB152" s="3">
        <f t="shared" si="68"/>
        <v>392.24287840522499</v>
      </c>
    </row>
    <row r="153" spans="9:54">
      <c r="I153" s="18"/>
      <c r="J153" s="16"/>
      <c r="M153" s="8">
        <f t="shared" si="69"/>
        <v>77</v>
      </c>
      <c r="N153" s="2">
        <v>19.798269000000001</v>
      </c>
      <c r="O153" s="2">
        <v>0</v>
      </c>
      <c r="Q153" s="9">
        <f t="shared" si="49"/>
        <v>77</v>
      </c>
      <c r="R153" s="3">
        <f t="shared" si="50"/>
        <v>3.3818208422770679</v>
      </c>
      <c r="S153" s="3">
        <f t="shared" si="63"/>
        <v>0.56066343863553569</v>
      </c>
      <c r="T153" s="3">
        <f>MAX(0,MIN(T$71,$R153-SUM($S153:S153)))</f>
        <v>0</v>
      </c>
      <c r="U153" s="56">
        <f t="shared" si="51"/>
        <v>5.6066343863553574E-2</v>
      </c>
      <c r="V153" s="3">
        <f>MAX(0,MIN(V$71,$R153-SUM($S153:U153)))</f>
        <v>0</v>
      </c>
      <c r="W153" s="3">
        <f>MAX(0,MIN(W$71,$R153-SUM($S153:V153)))</f>
        <v>0</v>
      </c>
      <c r="X153" s="3">
        <f>MAX(0,MIN(X$71,$R153-SUM($S153:W153)))</f>
        <v>2.7650910597779785</v>
      </c>
      <c r="Y153" s="3">
        <f>MAX(0,MIN(Y$71,$R153-SUM($S153:X153)))</f>
        <v>0</v>
      </c>
      <c r="Z153" s="3">
        <f>MAX(0,MIN(Z$71,$R153-SUM($S153:Y153)))</f>
        <v>0</v>
      </c>
      <c r="AA153" s="3">
        <f t="shared" si="64"/>
        <v>0.61672978249908927</v>
      </c>
      <c r="AC153" s="9">
        <f t="shared" si="52"/>
        <v>77</v>
      </c>
      <c r="AD153" s="3">
        <f t="shared" si="53"/>
        <v>3.3818208422770679</v>
      </c>
      <c r="AE153" s="3">
        <f>MIN(R153,Solvarmeproduktion!M81*$I$16/1000/24)</f>
        <v>0.56066343863553569</v>
      </c>
      <c r="AF153" s="3">
        <f>IF($I$35="Ja",MAX(0,MIN(IF($I$36="væske",AS153,AT153),$AD153-SUM($AE153:AE153)))*$I$44*IF(AU153&lt;$I$23,1,0),0)</f>
        <v>2</v>
      </c>
      <c r="AG153" s="56">
        <f t="shared" si="65"/>
        <v>0</v>
      </c>
      <c r="AH153" s="3">
        <f>MAX(0,MIN(AH$71,$AD153-SUM($AE153:AG153)))</f>
        <v>0</v>
      </c>
      <c r="AI153" s="3">
        <f>IF($I$35="Ja",MAX(0,MIN(IF($I$36="væske",AS153,AT153)-AF153,$AD153-SUM($AE153:AH153)))*$I$44*IF(AU153&lt;$I$29,1,0),0)</f>
        <v>0</v>
      </c>
      <c r="AJ153" s="3">
        <f>MAX(0,MIN(AJ$71,$AD153-SUM($AE153:AI153)))</f>
        <v>0.82115740364153211</v>
      </c>
      <c r="AK153" s="3">
        <f>IF($I$35="Ja",MAX(0,MIN(IF($I$36="væske",AS153,AT153)-AF153-AI153,$AD153-SUM($AE153:AJ153)))*$I$44*IF(AU153&lt;$I$33,1,0),0)</f>
        <v>0</v>
      </c>
      <c r="AL153" s="3">
        <f>MAX(0,MIN(AL$71,$AD153-SUM($AE153:AK153)))</f>
        <v>0</v>
      </c>
      <c r="AM153" s="3">
        <f t="shared" si="66"/>
        <v>0.56066343863553569</v>
      </c>
      <c r="AO153" s="55">
        <v>2</v>
      </c>
      <c r="AP153" s="58">
        <f t="shared" si="54"/>
        <v>3.6593925985507205</v>
      </c>
      <c r="AQ153" s="56">
        <f>IF($I$37="indtastes",$I$38,VLOOKUP(ROUND(AO153,0),'COP og ydelse'!$F$5:$J$31,3))</f>
        <v>3.1803546320000002</v>
      </c>
      <c r="AR153" s="56">
        <f t="shared" si="55"/>
        <v>3.6593925985507205</v>
      </c>
      <c r="AS153" s="56">
        <f t="shared" si="56"/>
        <v>2</v>
      </c>
      <c r="AT153" s="56">
        <f>IF($I$35="Ja",VLOOKUP(ROUND(AO153,0),'COP og ydelse'!$F$5:$J$31,5)/'COP og ydelse'!$J$14*$I$43,0)</f>
        <v>2.0912372630304525</v>
      </c>
      <c r="AU153" s="3">
        <f t="shared" si="57"/>
        <v>206.28857621814905</v>
      </c>
      <c r="AV153" s="3">
        <f t="shared" si="58"/>
        <v>2</v>
      </c>
      <c r="AW153" s="3">
        <f t="shared" si="59"/>
        <v>0.82115740364153211</v>
      </c>
      <c r="AX153" s="3">
        <f t="shared" si="67"/>
        <v>1.061586805273115</v>
      </c>
      <c r="AY153" s="56">
        <f t="shared" si="60"/>
        <v>3.8847628979355422</v>
      </c>
      <c r="AZ153" s="3">
        <f t="shared" si="61"/>
        <v>0.51483193506168645</v>
      </c>
      <c r="BA153" s="3">
        <f t="shared" si="62"/>
        <v>195.19117727159028</v>
      </c>
      <c r="BB153" s="3">
        <f t="shared" si="68"/>
        <v>390.38235454318055</v>
      </c>
    </row>
    <row r="154" spans="9:54">
      <c r="I154" s="18"/>
      <c r="J154" s="16"/>
      <c r="M154" s="8">
        <f t="shared" si="69"/>
        <v>78</v>
      </c>
      <c r="N154" s="2">
        <v>19.729206999999981</v>
      </c>
      <c r="O154" s="2">
        <v>0</v>
      </c>
      <c r="Q154" s="9">
        <f t="shared" si="49"/>
        <v>78</v>
      </c>
      <c r="R154" s="3">
        <f t="shared" si="50"/>
        <v>3.3706367128267938</v>
      </c>
      <c r="S154" s="3">
        <f t="shared" si="63"/>
        <v>0.70475099852999989</v>
      </c>
      <c r="T154" s="3">
        <f>MAX(0,MIN(T$71,$R154-SUM($S154:S154)))</f>
        <v>0</v>
      </c>
      <c r="U154" s="56">
        <f t="shared" si="51"/>
        <v>7.0475099852999989E-2</v>
      </c>
      <c r="V154" s="3">
        <f>MAX(0,MIN(V$71,$R154-SUM($S154:U154)))</f>
        <v>0</v>
      </c>
      <c r="W154" s="3">
        <f>MAX(0,MIN(W$71,$R154-SUM($S154:V154)))</f>
        <v>0</v>
      </c>
      <c r="X154" s="3">
        <f>MAX(0,MIN(X$71,$R154-SUM($S154:W154)))</f>
        <v>2.5954106144437938</v>
      </c>
      <c r="Y154" s="3">
        <f>MAX(0,MIN(Y$71,$R154-SUM($S154:X154)))</f>
        <v>0</v>
      </c>
      <c r="Z154" s="3">
        <f>MAX(0,MIN(Z$71,$R154-SUM($S154:Y154)))</f>
        <v>0</v>
      </c>
      <c r="AA154" s="3">
        <f t="shared" si="64"/>
        <v>0.77522609838299994</v>
      </c>
      <c r="AC154" s="9">
        <f t="shared" si="52"/>
        <v>78</v>
      </c>
      <c r="AD154" s="3">
        <f t="shared" si="53"/>
        <v>3.3706367128267938</v>
      </c>
      <c r="AE154" s="3">
        <f>MIN(R154,Solvarmeproduktion!M82*$I$16/1000/24)</f>
        <v>0.70475099852999989</v>
      </c>
      <c r="AF154" s="3">
        <f>IF($I$35="Ja",MAX(0,MIN(IF($I$36="væske",AS154,AT154),$AD154-SUM($AE154:AE154)))*$I$44*IF(AU154&lt;$I$23,1,0),0)</f>
        <v>2</v>
      </c>
      <c r="AG154" s="56">
        <f t="shared" si="65"/>
        <v>0</v>
      </c>
      <c r="AH154" s="3">
        <f>MAX(0,MIN(AH$71,$AD154-SUM($AE154:AG154)))</f>
        <v>0</v>
      </c>
      <c r="AI154" s="3">
        <f>IF($I$35="Ja",MAX(0,MIN(IF($I$36="væske",AS154,AT154)-AF154,$AD154-SUM($AE154:AH154)))*$I$44*IF(AU154&lt;$I$29,1,0),0)</f>
        <v>0</v>
      </c>
      <c r="AJ154" s="3">
        <f>MAX(0,MIN(AJ$71,$AD154-SUM($AE154:AI154)))</f>
        <v>0.665885714296794</v>
      </c>
      <c r="AK154" s="3">
        <f>IF($I$35="Ja",MAX(0,MIN(IF($I$36="væske",AS154,AT154)-AF154-AI154,$AD154-SUM($AE154:AJ154)))*$I$44*IF(AU154&lt;$I$33,1,0),0)</f>
        <v>0</v>
      </c>
      <c r="AL154" s="3">
        <f>MAX(0,MIN(AL$71,$AD154-SUM($AE154:AK154)))</f>
        <v>0</v>
      </c>
      <c r="AM154" s="3">
        <f t="shared" si="66"/>
        <v>0.70475099852999989</v>
      </c>
      <c r="AO154" s="55">
        <v>2</v>
      </c>
      <c r="AP154" s="58">
        <f t="shared" si="54"/>
        <v>3.6593925985507205</v>
      </c>
      <c r="AQ154" s="56">
        <f>IF($I$37="indtastes",$I$38,VLOOKUP(ROUND(AO154,0),'COP og ydelse'!$F$5:$J$31,3))</f>
        <v>3.1803546320000002</v>
      </c>
      <c r="AR154" s="56">
        <f t="shared" si="55"/>
        <v>3.6593925985507205</v>
      </c>
      <c r="AS154" s="56">
        <f t="shared" si="56"/>
        <v>2</v>
      </c>
      <c r="AT154" s="56">
        <f>IF($I$35="Ja",VLOOKUP(ROUND(AO154,0),'COP og ydelse'!$F$5:$J$31,5)/'COP og ydelse'!$J$14*$I$43,0)</f>
        <v>2.0912372630304525</v>
      </c>
      <c r="AU154" s="3">
        <f t="shared" si="57"/>
        <v>206.28857621814905</v>
      </c>
      <c r="AV154" s="3">
        <f t="shared" si="58"/>
        <v>2</v>
      </c>
      <c r="AW154" s="3">
        <f t="shared" si="59"/>
        <v>0.665885714296794</v>
      </c>
      <c r="AX154" s="3">
        <f t="shared" si="67"/>
        <v>1.0499414285722595</v>
      </c>
      <c r="AY154" s="56">
        <f t="shared" si="60"/>
        <v>3.8421478926290962</v>
      </c>
      <c r="AZ154" s="3">
        <f t="shared" si="61"/>
        <v>0.52054216961217614</v>
      </c>
      <c r="BA154" s="3">
        <f t="shared" si="62"/>
        <v>197.18975936426165</v>
      </c>
      <c r="BB154" s="3">
        <f t="shared" si="68"/>
        <v>394.37951872852329</v>
      </c>
    </row>
    <row r="155" spans="9:54">
      <c r="I155" s="18"/>
      <c r="J155" s="16"/>
      <c r="M155" s="8">
        <f t="shared" si="69"/>
        <v>79</v>
      </c>
      <c r="N155" s="2">
        <v>19.725370999999999</v>
      </c>
      <c r="O155" s="2">
        <v>0</v>
      </c>
      <c r="Q155" s="9">
        <f t="shared" si="49"/>
        <v>79</v>
      </c>
      <c r="R155" s="3">
        <f t="shared" si="50"/>
        <v>3.370015498257696</v>
      </c>
      <c r="S155" s="3">
        <f t="shared" si="63"/>
        <v>0.78419059654607148</v>
      </c>
      <c r="T155" s="3">
        <f>MAX(0,MIN(T$71,$R155-SUM($S155:S155)))</f>
        <v>0</v>
      </c>
      <c r="U155" s="56">
        <f t="shared" si="51"/>
        <v>7.8419059654607159E-2</v>
      </c>
      <c r="V155" s="3">
        <f>MAX(0,MIN(V$71,$R155-SUM($S155:U155)))</f>
        <v>0</v>
      </c>
      <c r="W155" s="3">
        <f>MAX(0,MIN(W$71,$R155-SUM($S155:V155)))</f>
        <v>0</v>
      </c>
      <c r="X155" s="3">
        <f>MAX(0,MIN(X$71,$R155-SUM($S155:W155)))</f>
        <v>2.5074058420570173</v>
      </c>
      <c r="Y155" s="3">
        <f>MAX(0,MIN(Y$71,$R155-SUM($S155:X155)))</f>
        <v>0</v>
      </c>
      <c r="Z155" s="3">
        <f>MAX(0,MIN(Z$71,$R155-SUM($S155:Y155)))</f>
        <v>0</v>
      </c>
      <c r="AA155" s="3">
        <f t="shared" si="64"/>
        <v>0.86260965620067864</v>
      </c>
      <c r="AC155" s="9">
        <f t="shared" si="52"/>
        <v>79</v>
      </c>
      <c r="AD155" s="3">
        <f t="shared" si="53"/>
        <v>3.370015498257696</v>
      </c>
      <c r="AE155" s="3">
        <f>MIN(R155,Solvarmeproduktion!M83*$I$16/1000/24)</f>
        <v>0.78419059654607148</v>
      </c>
      <c r="AF155" s="3">
        <f>IF($I$35="Ja",MAX(0,MIN(IF($I$36="væske",AS155,AT155),$AD155-SUM($AE155:AE155)))*$I$44*IF(AU155&lt;$I$23,1,0),0)</f>
        <v>2</v>
      </c>
      <c r="AG155" s="56">
        <f t="shared" si="65"/>
        <v>0</v>
      </c>
      <c r="AH155" s="3">
        <f>MAX(0,MIN(AH$71,$AD155-SUM($AE155:AG155)))</f>
        <v>0</v>
      </c>
      <c r="AI155" s="3">
        <f>IF($I$35="Ja",MAX(0,MIN(IF($I$36="væske",AS155,AT155)-AF155,$AD155-SUM($AE155:AH155)))*$I$44*IF(AU155&lt;$I$29,1,0),0)</f>
        <v>0</v>
      </c>
      <c r="AJ155" s="3">
        <f>MAX(0,MIN(AJ$71,$AD155-SUM($AE155:AI155)))</f>
        <v>0.5858249017116246</v>
      </c>
      <c r="AK155" s="3">
        <f>IF($I$35="Ja",MAX(0,MIN(IF($I$36="væske",AS155,AT155)-AF155-AI155,$AD155-SUM($AE155:AJ155)))*$I$44*IF(AU155&lt;$I$33,1,0),0)</f>
        <v>0</v>
      </c>
      <c r="AL155" s="3">
        <f>MAX(0,MIN(AL$71,$AD155-SUM($AE155:AK155)))</f>
        <v>0</v>
      </c>
      <c r="AM155" s="3">
        <f t="shared" si="66"/>
        <v>0.78419059654607148</v>
      </c>
      <c r="AO155" s="55">
        <v>2.2000000000000002</v>
      </c>
      <c r="AP155" s="58">
        <f t="shared" si="54"/>
        <v>3.6593925985507205</v>
      </c>
      <c r="AQ155" s="56">
        <f>IF($I$37="indtastes",$I$38,VLOOKUP(ROUND(AO155,0),'COP og ydelse'!$F$5:$J$31,3))</f>
        <v>3.1803546320000002</v>
      </c>
      <c r="AR155" s="56">
        <f t="shared" si="55"/>
        <v>3.6593925985507205</v>
      </c>
      <c r="AS155" s="56">
        <f t="shared" si="56"/>
        <v>2</v>
      </c>
      <c r="AT155" s="56">
        <f>IF($I$35="Ja",VLOOKUP(ROUND(AO155,0),'COP og ydelse'!$F$5:$J$31,5)/'COP og ydelse'!$J$14*$I$43,0)</f>
        <v>2.0912372630304525</v>
      </c>
      <c r="AU155" s="3">
        <f t="shared" si="57"/>
        <v>206.28857621814905</v>
      </c>
      <c r="AV155" s="3">
        <f t="shared" si="58"/>
        <v>2</v>
      </c>
      <c r="AW155" s="3">
        <f t="shared" si="59"/>
        <v>0.5858249017116246</v>
      </c>
      <c r="AX155" s="3">
        <f t="shared" si="67"/>
        <v>1.0439368676283718</v>
      </c>
      <c r="AY155" s="56">
        <f t="shared" si="60"/>
        <v>3.8201748467534871</v>
      </c>
      <c r="AZ155" s="3">
        <f t="shared" si="61"/>
        <v>0.52353624643638164</v>
      </c>
      <c r="BA155" s="3">
        <f t="shared" si="62"/>
        <v>198.23768625273357</v>
      </c>
      <c r="BB155" s="3">
        <f t="shared" si="68"/>
        <v>396.47537250546713</v>
      </c>
    </row>
    <row r="156" spans="9:54">
      <c r="I156" s="18"/>
      <c r="J156" s="16"/>
      <c r="M156" s="8">
        <f t="shared" si="69"/>
        <v>80</v>
      </c>
      <c r="N156" s="2">
        <v>19.721534000000013</v>
      </c>
      <c r="O156" s="2">
        <v>0</v>
      </c>
      <c r="Q156" s="9">
        <f t="shared" si="49"/>
        <v>80</v>
      </c>
      <c r="R156" s="3">
        <f t="shared" si="50"/>
        <v>3.3693941217452785</v>
      </c>
      <c r="S156" s="3">
        <f t="shared" si="63"/>
        <v>0.5675184711569643</v>
      </c>
      <c r="T156" s="3">
        <f>MAX(0,MIN(T$71,$R156-SUM($S156:S156)))</f>
        <v>0</v>
      </c>
      <c r="U156" s="56">
        <f t="shared" si="51"/>
        <v>5.6751847115696433E-2</v>
      </c>
      <c r="V156" s="3">
        <f>MAX(0,MIN(V$71,$R156-SUM($S156:U156)))</f>
        <v>0</v>
      </c>
      <c r="W156" s="3">
        <f>MAX(0,MIN(W$71,$R156-SUM($S156:V156)))</f>
        <v>0</v>
      </c>
      <c r="X156" s="3">
        <f>MAX(0,MIN(X$71,$R156-SUM($S156:W156)))</f>
        <v>2.7451238034726178</v>
      </c>
      <c r="Y156" s="3">
        <f>MAX(0,MIN(Y$71,$R156-SUM($S156:X156)))</f>
        <v>0</v>
      </c>
      <c r="Z156" s="3">
        <f>MAX(0,MIN(Z$71,$R156-SUM($S156:Y156)))</f>
        <v>0</v>
      </c>
      <c r="AA156" s="3">
        <f t="shared" si="64"/>
        <v>0.62427031827266077</v>
      </c>
      <c r="AC156" s="9">
        <f t="shared" si="52"/>
        <v>80</v>
      </c>
      <c r="AD156" s="3">
        <f t="shared" si="53"/>
        <v>3.3693941217452785</v>
      </c>
      <c r="AE156" s="3">
        <f>MIN(R156,Solvarmeproduktion!M84*$I$16/1000/24)</f>
        <v>0.5675184711569643</v>
      </c>
      <c r="AF156" s="3">
        <f>IF($I$35="Ja",MAX(0,MIN(IF($I$36="væske",AS156,AT156),$AD156-SUM($AE156:AE156)))*$I$44*IF(AU156&lt;$I$23,1,0),0)</f>
        <v>2</v>
      </c>
      <c r="AG156" s="56">
        <f t="shared" si="65"/>
        <v>0</v>
      </c>
      <c r="AH156" s="3">
        <f>MAX(0,MIN(AH$71,$AD156-SUM($AE156:AG156)))</f>
        <v>0</v>
      </c>
      <c r="AI156" s="3">
        <f>IF($I$35="Ja",MAX(0,MIN(IF($I$36="væske",AS156,AT156)-AF156,$AD156-SUM($AE156:AH156)))*$I$44*IF(AU156&lt;$I$29,1,0),0)</f>
        <v>0</v>
      </c>
      <c r="AJ156" s="3">
        <f>MAX(0,MIN(AJ$71,$AD156-SUM($AE156:AI156)))</f>
        <v>0.80187565058831423</v>
      </c>
      <c r="AK156" s="3">
        <f>IF($I$35="Ja",MAX(0,MIN(IF($I$36="væske",AS156,AT156)-AF156-AI156,$AD156-SUM($AE156:AJ156)))*$I$44*IF(AU156&lt;$I$33,1,0),0)</f>
        <v>0</v>
      </c>
      <c r="AL156" s="3">
        <f>MAX(0,MIN(AL$71,$AD156-SUM($AE156:AK156)))</f>
        <v>0</v>
      </c>
      <c r="AM156" s="3">
        <f t="shared" si="66"/>
        <v>0.5675184711569643</v>
      </c>
      <c r="AO156" s="55">
        <v>2.2000000000000002</v>
      </c>
      <c r="AP156" s="58">
        <f t="shared" si="54"/>
        <v>3.6593925985507205</v>
      </c>
      <c r="AQ156" s="56">
        <f>IF($I$37="indtastes",$I$38,VLOOKUP(ROUND(AO156,0),'COP og ydelse'!$F$5:$J$31,3))</f>
        <v>3.1803546320000002</v>
      </c>
      <c r="AR156" s="56">
        <f t="shared" si="55"/>
        <v>3.6593925985507205</v>
      </c>
      <c r="AS156" s="56">
        <f t="shared" si="56"/>
        <v>2</v>
      </c>
      <c r="AT156" s="56">
        <f>IF($I$35="Ja",VLOOKUP(ROUND(AO156,0),'COP og ydelse'!$F$5:$J$31,5)/'COP og ydelse'!$J$14*$I$43,0)</f>
        <v>2.0912372630304525</v>
      </c>
      <c r="AU156" s="3">
        <f t="shared" si="57"/>
        <v>206.28857621814905</v>
      </c>
      <c r="AV156" s="3">
        <f t="shared" si="58"/>
        <v>2</v>
      </c>
      <c r="AW156" s="3">
        <f t="shared" si="59"/>
        <v>0.80187565058831423</v>
      </c>
      <c r="AX156" s="3">
        <f t="shared" si="67"/>
        <v>1.0601406737941235</v>
      </c>
      <c r="AY156" s="56">
        <f t="shared" si="60"/>
        <v>3.8794709351047891</v>
      </c>
      <c r="AZ156" s="3">
        <f t="shared" si="61"/>
        <v>0.51553421418943501</v>
      </c>
      <c r="BA156" s="3">
        <f t="shared" si="62"/>
        <v>195.43697496630224</v>
      </c>
      <c r="BB156" s="3">
        <f t="shared" si="68"/>
        <v>390.87394993260449</v>
      </c>
    </row>
    <row r="157" spans="9:54">
      <c r="I157" s="18"/>
      <c r="J157" s="16"/>
      <c r="M157" s="8">
        <f t="shared" si="69"/>
        <v>81</v>
      </c>
      <c r="N157" s="2">
        <v>19.694676999999984</v>
      </c>
      <c r="O157" s="2">
        <v>0</v>
      </c>
      <c r="Q157" s="9">
        <f t="shared" si="49"/>
        <v>81</v>
      </c>
      <c r="R157" s="3">
        <f t="shared" si="50"/>
        <v>3.3650448100449775</v>
      </c>
      <c r="S157" s="3">
        <f t="shared" si="63"/>
        <v>0.49623541871053561</v>
      </c>
      <c r="T157" s="3">
        <f>MAX(0,MIN(T$71,$R157-SUM($S157:S157)))</f>
        <v>0</v>
      </c>
      <c r="U157" s="56">
        <f t="shared" si="51"/>
        <v>4.9623541871053563E-2</v>
      </c>
      <c r="V157" s="3">
        <f>MAX(0,MIN(V$71,$R157-SUM($S157:U157)))</f>
        <v>0</v>
      </c>
      <c r="W157" s="3">
        <f>MAX(0,MIN(W$71,$R157-SUM($S157:V157)))</f>
        <v>0</v>
      </c>
      <c r="X157" s="3">
        <f>MAX(0,MIN(X$71,$R157-SUM($S157:W157)))</f>
        <v>2.8191858494633881</v>
      </c>
      <c r="Y157" s="3">
        <f>MAX(0,MIN(Y$71,$R157-SUM($S157:X157)))</f>
        <v>0</v>
      </c>
      <c r="Z157" s="3">
        <f>MAX(0,MIN(Z$71,$R157-SUM($S157:Y157)))</f>
        <v>0</v>
      </c>
      <c r="AA157" s="3">
        <f t="shared" si="64"/>
        <v>0.54585896058158923</v>
      </c>
      <c r="AC157" s="9">
        <f t="shared" si="52"/>
        <v>81</v>
      </c>
      <c r="AD157" s="3">
        <f t="shared" si="53"/>
        <v>3.3650448100449775</v>
      </c>
      <c r="AE157" s="3">
        <f>MIN(R157,Solvarmeproduktion!M85*$I$16/1000/24)</f>
        <v>0.49623541871053561</v>
      </c>
      <c r="AF157" s="3">
        <f>IF($I$35="Ja",MAX(0,MIN(IF($I$36="væske",AS157,AT157),$AD157-SUM($AE157:AE157)))*$I$44*IF(AU157&lt;$I$23,1,0),0)</f>
        <v>2</v>
      </c>
      <c r="AG157" s="56">
        <f t="shared" si="65"/>
        <v>0</v>
      </c>
      <c r="AH157" s="3">
        <f>MAX(0,MIN(AH$71,$AD157-SUM($AE157:AG157)))</f>
        <v>0</v>
      </c>
      <c r="AI157" s="3">
        <f>IF($I$35="Ja",MAX(0,MIN(IF($I$36="væske",AS157,AT157)-AF157,$AD157-SUM($AE157:AH157)))*$I$44*IF(AU157&lt;$I$29,1,0),0)</f>
        <v>0</v>
      </c>
      <c r="AJ157" s="3">
        <f>MAX(0,MIN(AJ$71,$AD157-SUM($AE157:AI157)))</f>
        <v>0.86880939133444191</v>
      </c>
      <c r="AK157" s="3">
        <f>IF($I$35="Ja",MAX(0,MIN(IF($I$36="væske",AS157,AT157)-AF157-AI157,$AD157-SUM($AE157:AJ157)))*$I$44*IF(AU157&lt;$I$33,1,0),0)</f>
        <v>0</v>
      </c>
      <c r="AL157" s="3">
        <f>MAX(0,MIN(AL$71,$AD157-SUM($AE157:AK157)))</f>
        <v>0</v>
      </c>
      <c r="AM157" s="3">
        <f t="shared" si="66"/>
        <v>0.49623541871053561</v>
      </c>
      <c r="AO157" s="55">
        <v>2.4</v>
      </c>
      <c r="AP157" s="58">
        <f t="shared" si="54"/>
        <v>3.6593925985507205</v>
      </c>
      <c r="AQ157" s="56">
        <f>IF($I$37="indtastes",$I$38,VLOOKUP(ROUND(AO157,0),'COP og ydelse'!$F$5:$J$31,3))</f>
        <v>3.1803546320000002</v>
      </c>
      <c r="AR157" s="56">
        <f t="shared" si="55"/>
        <v>3.6593925985507205</v>
      </c>
      <c r="AS157" s="56">
        <f t="shared" si="56"/>
        <v>2</v>
      </c>
      <c r="AT157" s="56">
        <f>IF($I$35="Ja",VLOOKUP(ROUND(AO157,0),'COP og ydelse'!$F$5:$J$31,5)/'COP og ydelse'!$J$14*$I$43,0)</f>
        <v>2.0912372630304525</v>
      </c>
      <c r="AU157" s="3">
        <f t="shared" si="57"/>
        <v>206.28857621814905</v>
      </c>
      <c r="AV157" s="3">
        <f t="shared" si="58"/>
        <v>2</v>
      </c>
      <c r="AW157" s="3">
        <f t="shared" si="59"/>
        <v>0.86880939133444191</v>
      </c>
      <c r="AX157" s="3">
        <f t="shared" si="67"/>
        <v>1.0651607043500833</v>
      </c>
      <c r="AY157" s="56">
        <f t="shared" si="60"/>
        <v>3.897841197765767</v>
      </c>
      <c r="AZ157" s="3">
        <f t="shared" si="61"/>
        <v>0.51310453621004237</v>
      </c>
      <c r="BA157" s="3">
        <f t="shared" si="62"/>
        <v>194.58658767351483</v>
      </c>
      <c r="BB157" s="3">
        <f t="shared" si="68"/>
        <v>389.17317534702966</v>
      </c>
    </row>
    <row r="158" spans="9:54">
      <c r="I158" s="18"/>
      <c r="J158" s="16"/>
      <c r="M158" s="8">
        <f t="shared" si="69"/>
        <v>82</v>
      </c>
      <c r="N158" s="2">
        <v>19.621777999999981</v>
      </c>
      <c r="O158" s="2">
        <v>0</v>
      </c>
      <c r="Q158" s="9">
        <f t="shared" si="49"/>
        <v>82</v>
      </c>
      <c r="R158" s="3">
        <f t="shared" si="50"/>
        <v>3.3532393040822872</v>
      </c>
      <c r="S158" s="3">
        <f t="shared" si="63"/>
        <v>0.32049535484946429</v>
      </c>
      <c r="T158" s="3">
        <f>MAX(0,MIN(T$71,$R158-SUM($S158:S158)))</f>
        <v>0</v>
      </c>
      <c r="U158" s="56">
        <f t="shared" si="51"/>
        <v>3.2049535484946427E-2</v>
      </c>
      <c r="V158" s="3">
        <f>MAX(0,MIN(V$71,$R158-SUM($S158:U158)))</f>
        <v>0</v>
      </c>
      <c r="W158" s="3">
        <f>MAX(0,MIN(W$71,$R158-SUM($S158:V158)))</f>
        <v>0</v>
      </c>
      <c r="X158" s="3">
        <f>MAX(0,MIN(X$71,$R158-SUM($S158:W158)))</f>
        <v>3.0006944137478766</v>
      </c>
      <c r="Y158" s="3">
        <f>MAX(0,MIN(Y$71,$R158-SUM($S158:X158)))</f>
        <v>0</v>
      </c>
      <c r="Z158" s="3">
        <f>MAX(0,MIN(Z$71,$R158-SUM($S158:Y158)))</f>
        <v>0</v>
      </c>
      <c r="AA158" s="3">
        <f t="shared" si="64"/>
        <v>0.35254489033441072</v>
      </c>
      <c r="AC158" s="9">
        <f t="shared" si="52"/>
        <v>82</v>
      </c>
      <c r="AD158" s="3">
        <f t="shared" si="53"/>
        <v>3.3532393040822872</v>
      </c>
      <c r="AE158" s="3">
        <f>MIN(R158,Solvarmeproduktion!M86*$I$16/1000/24)</f>
        <v>0.32049535484946429</v>
      </c>
      <c r="AF158" s="3">
        <f>IF($I$35="Ja",MAX(0,MIN(IF($I$36="væske",AS158,AT158),$AD158-SUM($AE158:AE158)))*$I$44*IF(AU158&lt;$I$23,1,0),0)</f>
        <v>2</v>
      </c>
      <c r="AG158" s="56">
        <f t="shared" si="65"/>
        <v>0</v>
      </c>
      <c r="AH158" s="3">
        <f>MAX(0,MIN(AH$71,$AD158-SUM($AE158:AG158)))</f>
        <v>0</v>
      </c>
      <c r="AI158" s="3">
        <f>IF($I$35="Ja",MAX(0,MIN(IF($I$36="væske",AS158,AT158)-AF158,$AD158-SUM($AE158:AH158)))*$I$44*IF(AU158&lt;$I$29,1,0),0)</f>
        <v>0</v>
      </c>
      <c r="AJ158" s="3">
        <f>MAX(0,MIN(AJ$71,$AD158-SUM($AE158:AI158)))</f>
        <v>1.032743949232823</v>
      </c>
      <c r="AK158" s="3">
        <f>IF($I$35="Ja",MAX(0,MIN(IF($I$36="væske",AS158,AT158)-AF158-AI158,$AD158-SUM($AE158:AJ158)))*$I$44*IF(AU158&lt;$I$33,1,0),0)</f>
        <v>0</v>
      </c>
      <c r="AL158" s="3">
        <f>MAX(0,MIN(AL$71,$AD158-SUM($AE158:AK158)))</f>
        <v>0</v>
      </c>
      <c r="AM158" s="3">
        <f t="shared" si="66"/>
        <v>0.32049535484946429</v>
      </c>
      <c r="AO158" s="55">
        <v>2.5</v>
      </c>
      <c r="AP158" s="58">
        <f t="shared" si="54"/>
        <v>3.6593925985507205</v>
      </c>
      <c r="AQ158" s="56">
        <f>IF($I$37="indtastes",$I$38,VLOOKUP(ROUND(AO158,0),'COP og ydelse'!$F$5:$J$31,3))</f>
        <v>3.2223054500000003</v>
      </c>
      <c r="AR158" s="56">
        <f t="shared" si="55"/>
        <v>3.6593925985507205</v>
      </c>
      <c r="AS158" s="56">
        <f t="shared" si="56"/>
        <v>2</v>
      </c>
      <c r="AT158" s="56">
        <f>IF($I$35="Ja",VLOOKUP(ROUND(AO158,0),'COP og ydelse'!$F$5:$J$31,5)/'COP og ydelse'!$J$14*$I$43,0)</f>
        <v>2.1367222930959913</v>
      </c>
      <c r="AU158" s="3">
        <f t="shared" si="57"/>
        <v>206.28857621814905</v>
      </c>
      <c r="AV158" s="3">
        <f t="shared" si="58"/>
        <v>2</v>
      </c>
      <c r="AW158" s="3">
        <f t="shared" si="59"/>
        <v>1.032743949232823</v>
      </c>
      <c r="AX158" s="3">
        <f t="shared" si="67"/>
        <v>1.0774557961924618</v>
      </c>
      <c r="AY158" s="56">
        <f t="shared" si="60"/>
        <v>3.9428337658522681</v>
      </c>
      <c r="AZ158" s="3">
        <f t="shared" si="61"/>
        <v>0.50724938426809063</v>
      </c>
      <c r="BA158" s="3">
        <f t="shared" si="62"/>
        <v>192.53728449383172</v>
      </c>
      <c r="BB158" s="3">
        <f t="shared" si="68"/>
        <v>385.07456898766344</v>
      </c>
    </row>
    <row r="159" spans="9:54">
      <c r="I159" s="18"/>
      <c r="J159" s="16"/>
      <c r="M159" s="8">
        <f t="shared" si="69"/>
        <v>83</v>
      </c>
      <c r="N159" s="2">
        <v>19.579573999999987</v>
      </c>
      <c r="O159" s="2">
        <v>0</v>
      </c>
      <c r="Q159" s="9">
        <f t="shared" si="49"/>
        <v>83</v>
      </c>
      <c r="R159" s="3">
        <f t="shared" si="50"/>
        <v>3.3464046482756329</v>
      </c>
      <c r="S159" s="3">
        <f t="shared" si="63"/>
        <v>0.48576986903874997</v>
      </c>
      <c r="T159" s="3">
        <f>MAX(0,MIN(T$71,$R159-SUM($S159:S159)))</f>
        <v>0</v>
      </c>
      <c r="U159" s="56">
        <f t="shared" si="51"/>
        <v>4.8576986903874998E-2</v>
      </c>
      <c r="V159" s="3">
        <f>MAX(0,MIN(V$71,$R159-SUM($S159:U159)))</f>
        <v>0</v>
      </c>
      <c r="W159" s="3">
        <f>MAX(0,MIN(W$71,$R159-SUM($S159:V159)))</f>
        <v>0</v>
      </c>
      <c r="X159" s="3">
        <f>MAX(0,MIN(X$71,$R159-SUM($S159:W159)))</f>
        <v>2.8120577923330079</v>
      </c>
      <c r="Y159" s="3">
        <f>MAX(0,MIN(Y$71,$R159-SUM($S159:X159)))</f>
        <v>0</v>
      </c>
      <c r="Z159" s="3">
        <f>MAX(0,MIN(Z$71,$R159-SUM($S159:Y159)))</f>
        <v>0</v>
      </c>
      <c r="AA159" s="3">
        <f t="shared" si="64"/>
        <v>0.53434685594262499</v>
      </c>
      <c r="AC159" s="9">
        <f t="shared" si="52"/>
        <v>83</v>
      </c>
      <c r="AD159" s="3">
        <f t="shared" si="53"/>
        <v>3.3464046482756329</v>
      </c>
      <c r="AE159" s="3">
        <f>MIN(R159,Solvarmeproduktion!M87*$I$16/1000/24)</f>
        <v>0.48576986903874997</v>
      </c>
      <c r="AF159" s="3">
        <f>IF($I$35="Ja",MAX(0,MIN(IF($I$36="væske",AS159,AT159),$AD159-SUM($AE159:AE159)))*$I$44*IF(AU159&lt;$I$23,1,0),0)</f>
        <v>2</v>
      </c>
      <c r="AG159" s="56">
        <f t="shared" si="65"/>
        <v>0</v>
      </c>
      <c r="AH159" s="3">
        <f>MAX(0,MIN(AH$71,$AD159-SUM($AE159:AG159)))</f>
        <v>0</v>
      </c>
      <c r="AI159" s="3">
        <f>IF($I$35="Ja",MAX(0,MIN(IF($I$36="væske",AS159,AT159)-AF159,$AD159-SUM($AE159:AH159)))*$I$44*IF(AU159&lt;$I$29,1,0),0)</f>
        <v>0</v>
      </c>
      <c r="AJ159" s="3">
        <f>MAX(0,MIN(AJ$71,$AD159-SUM($AE159:AI159)))</f>
        <v>0.86063477923688314</v>
      </c>
      <c r="AK159" s="3">
        <f>IF($I$35="Ja",MAX(0,MIN(IF($I$36="væske",AS159,AT159)-AF159-AI159,$AD159-SUM($AE159:AJ159)))*$I$44*IF(AU159&lt;$I$33,1,0),0)</f>
        <v>0</v>
      </c>
      <c r="AL159" s="3">
        <f>MAX(0,MIN(AL$71,$AD159-SUM($AE159:AK159)))</f>
        <v>0</v>
      </c>
      <c r="AM159" s="3">
        <f t="shared" si="66"/>
        <v>0.48576986903874997</v>
      </c>
      <c r="AO159" s="55">
        <v>2.5</v>
      </c>
      <c r="AP159" s="58">
        <f t="shared" si="54"/>
        <v>3.6593925985507205</v>
      </c>
      <c r="AQ159" s="56">
        <f>IF($I$37="indtastes",$I$38,VLOOKUP(ROUND(AO159,0),'COP og ydelse'!$F$5:$J$31,3))</f>
        <v>3.2223054500000003</v>
      </c>
      <c r="AR159" s="56">
        <f t="shared" si="55"/>
        <v>3.6593925985507205</v>
      </c>
      <c r="AS159" s="56">
        <f t="shared" si="56"/>
        <v>2</v>
      </c>
      <c r="AT159" s="56">
        <f>IF($I$35="Ja",VLOOKUP(ROUND(AO159,0),'COP og ydelse'!$F$5:$J$31,5)/'COP og ydelse'!$J$14*$I$43,0)</f>
        <v>2.1367222930959913</v>
      </c>
      <c r="AU159" s="3">
        <f t="shared" si="57"/>
        <v>206.28857621814905</v>
      </c>
      <c r="AV159" s="3">
        <f t="shared" si="58"/>
        <v>2</v>
      </c>
      <c r="AW159" s="3">
        <f t="shared" si="59"/>
        <v>0.86063477923688314</v>
      </c>
      <c r="AX159" s="3">
        <f t="shared" si="67"/>
        <v>1.0645476084427663</v>
      </c>
      <c r="AY159" s="56">
        <f t="shared" si="60"/>
        <v>3.8955976391403295</v>
      </c>
      <c r="AZ159" s="3">
        <f t="shared" si="61"/>
        <v>0.51340004416918039</v>
      </c>
      <c r="BA159" s="3">
        <f t="shared" si="62"/>
        <v>194.69001545921313</v>
      </c>
      <c r="BB159" s="3">
        <f t="shared" si="68"/>
        <v>389.38003091842626</v>
      </c>
    </row>
    <row r="160" spans="9:54">
      <c r="I160" s="18"/>
      <c r="J160" s="16"/>
      <c r="M160" s="8">
        <f t="shared" si="69"/>
        <v>84</v>
      </c>
      <c r="N160" s="2">
        <v>19.502838000000001</v>
      </c>
      <c r="O160" s="2">
        <v>0</v>
      </c>
      <c r="Q160" s="9">
        <f t="shared" si="49"/>
        <v>84</v>
      </c>
      <c r="R160" s="3">
        <f t="shared" si="50"/>
        <v>3.3339777658005265</v>
      </c>
      <c r="S160" s="3">
        <f t="shared" si="63"/>
        <v>0.62524693343874982</v>
      </c>
      <c r="T160" s="3">
        <f>MAX(0,MIN(T$71,$R160-SUM($S160:S160)))</f>
        <v>0</v>
      </c>
      <c r="U160" s="56">
        <f t="shared" si="51"/>
        <v>6.252469334387499E-2</v>
      </c>
      <c r="V160" s="3">
        <f>MAX(0,MIN(V$71,$R160-SUM($S160:U160)))</f>
        <v>0</v>
      </c>
      <c r="W160" s="3">
        <f>MAX(0,MIN(W$71,$R160-SUM($S160:V160)))</f>
        <v>0</v>
      </c>
      <c r="X160" s="3">
        <f>MAX(0,MIN(X$71,$R160-SUM($S160:W160)))</f>
        <v>2.6462061390179015</v>
      </c>
      <c r="Y160" s="3">
        <f>MAX(0,MIN(Y$71,$R160-SUM($S160:X160)))</f>
        <v>0</v>
      </c>
      <c r="Z160" s="3">
        <f>MAX(0,MIN(Z$71,$R160-SUM($S160:Y160)))</f>
        <v>4.4408920985006262E-16</v>
      </c>
      <c r="AA160" s="3">
        <f t="shared" si="64"/>
        <v>0.68777162678262482</v>
      </c>
      <c r="AC160" s="9">
        <f t="shared" si="52"/>
        <v>84</v>
      </c>
      <c r="AD160" s="3">
        <f t="shared" si="53"/>
        <v>3.3339777658005265</v>
      </c>
      <c r="AE160" s="3">
        <f>MIN(R160,Solvarmeproduktion!M88*$I$16/1000/24)</f>
        <v>0.62524693343874982</v>
      </c>
      <c r="AF160" s="3">
        <f>IF($I$35="Ja",MAX(0,MIN(IF($I$36="væske",AS160,AT160),$AD160-SUM($AE160:AE160)))*$I$44*IF(AU160&lt;$I$23,1,0),0)</f>
        <v>2</v>
      </c>
      <c r="AG160" s="56">
        <f t="shared" si="65"/>
        <v>0</v>
      </c>
      <c r="AH160" s="3">
        <f>MAX(0,MIN(AH$71,$AD160-SUM($AE160:AG160)))</f>
        <v>0</v>
      </c>
      <c r="AI160" s="3">
        <f>IF($I$35="Ja",MAX(0,MIN(IF($I$36="væske",AS160,AT160)-AF160,$AD160-SUM($AE160:AH160)))*$I$44*IF(AU160&lt;$I$29,1,0),0)</f>
        <v>0</v>
      </c>
      <c r="AJ160" s="3">
        <f>MAX(0,MIN(AJ$71,$AD160-SUM($AE160:AI160)))</f>
        <v>0.70873083236177647</v>
      </c>
      <c r="AK160" s="3">
        <f>IF($I$35="Ja",MAX(0,MIN(IF($I$36="væske",AS160,AT160)-AF160-AI160,$AD160-SUM($AE160:AJ160)))*$I$44*IF(AU160&lt;$I$33,1,0),0)</f>
        <v>0</v>
      </c>
      <c r="AL160" s="3">
        <f>MAX(0,MIN(AL$71,$AD160-SUM($AE160:AK160)))</f>
        <v>0</v>
      </c>
      <c r="AM160" s="3">
        <f t="shared" si="66"/>
        <v>0.62524693343874982</v>
      </c>
      <c r="AO160" s="55">
        <v>2.5</v>
      </c>
      <c r="AP160" s="58">
        <f t="shared" si="54"/>
        <v>3.6593925985507205</v>
      </c>
      <c r="AQ160" s="56">
        <f>IF($I$37="indtastes",$I$38,VLOOKUP(ROUND(AO160,0),'COP og ydelse'!$F$5:$J$31,3))</f>
        <v>3.2223054500000003</v>
      </c>
      <c r="AR160" s="56">
        <f t="shared" si="55"/>
        <v>3.6593925985507205</v>
      </c>
      <c r="AS160" s="56">
        <f t="shared" si="56"/>
        <v>2</v>
      </c>
      <c r="AT160" s="56">
        <f>IF($I$35="Ja",VLOOKUP(ROUND(AO160,0),'COP og ydelse'!$F$5:$J$31,5)/'COP og ydelse'!$J$14*$I$43,0)</f>
        <v>2.1367222930959913</v>
      </c>
      <c r="AU160" s="3">
        <f t="shared" si="57"/>
        <v>206.28857621814905</v>
      </c>
      <c r="AV160" s="3">
        <f t="shared" si="58"/>
        <v>2</v>
      </c>
      <c r="AW160" s="3">
        <f t="shared" si="59"/>
        <v>0.70873083236177647</v>
      </c>
      <c r="AX160" s="3">
        <f t="shared" si="67"/>
        <v>1.0531548124271333</v>
      </c>
      <c r="AY160" s="56">
        <f t="shared" si="60"/>
        <v>3.853906925723924</v>
      </c>
      <c r="AZ160" s="3">
        <f t="shared" si="61"/>
        <v>0.51895389238657252</v>
      </c>
      <c r="BA160" s="3">
        <f t="shared" si="62"/>
        <v>196.63386233530039</v>
      </c>
      <c r="BB160" s="3">
        <f t="shared" si="68"/>
        <v>393.26772467060078</v>
      </c>
    </row>
    <row r="161" spans="9:54">
      <c r="I161" s="18"/>
      <c r="J161" s="16"/>
      <c r="M161" s="8">
        <f t="shared" si="69"/>
        <v>85</v>
      </c>
      <c r="N161" s="2">
        <v>19.445287000000004</v>
      </c>
      <c r="O161" s="2">
        <v>0</v>
      </c>
      <c r="Q161" s="9">
        <f t="shared" si="49"/>
        <v>85</v>
      </c>
      <c r="R161" s="3">
        <f t="shared" si="50"/>
        <v>3.3246577658875136</v>
      </c>
      <c r="S161" s="3">
        <f t="shared" si="63"/>
        <v>0.44309486099964296</v>
      </c>
      <c r="T161" s="3">
        <f>MAX(0,MIN(T$71,$R161-SUM($S161:S161)))</f>
        <v>0</v>
      </c>
      <c r="U161" s="56">
        <f t="shared" si="51"/>
        <v>4.4309486099964296E-2</v>
      </c>
      <c r="V161" s="3">
        <f>MAX(0,MIN(V$71,$R161-SUM($S161:U161)))</f>
        <v>0</v>
      </c>
      <c r="W161" s="3">
        <f>MAX(0,MIN(W$71,$R161-SUM($S161:V161)))</f>
        <v>0</v>
      </c>
      <c r="X161" s="3">
        <f>MAX(0,MIN(X$71,$R161-SUM($S161:W161)))</f>
        <v>2.8372534187879062</v>
      </c>
      <c r="Y161" s="3">
        <f>MAX(0,MIN(Y$71,$R161-SUM($S161:X161)))</f>
        <v>0</v>
      </c>
      <c r="Z161" s="3">
        <f>MAX(0,MIN(Z$71,$R161-SUM($S161:Y161)))</f>
        <v>0</v>
      </c>
      <c r="AA161" s="3">
        <f t="shared" si="64"/>
        <v>0.48740434709960723</v>
      </c>
      <c r="AC161" s="9">
        <f t="shared" si="52"/>
        <v>85</v>
      </c>
      <c r="AD161" s="3">
        <f t="shared" si="53"/>
        <v>3.3246577658875136</v>
      </c>
      <c r="AE161" s="3">
        <f>MIN(R161,Solvarmeproduktion!M89*$I$16/1000/24)</f>
        <v>0.44309486099964296</v>
      </c>
      <c r="AF161" s="3">
        <f>IF($I$35="Ja",MAX(0,MIN(IF($I$36="væske",AS161,AT161),$AD161-SUM($AE161:AE161)))*$I$44*IF(AU161&lt;$I$23,1,0),0)</f>
        <v>2</v>
      </c>
      <c r="AG161" s="56">
        <f t="shared" si="65"/>
        <v>0</v>
      </c>
      <c r="AH161" s="3">
        <f>MAX(0,MIN(AH$71,$AD161-SUM($AE161:AG161)))</f>
        <v>0</v>
      </c>
      <c r="AI161" s="3">
        <f>IF($I$35="Ja",MAX(0,MIN(IF($I$36="væske",AS161,AT161)-AF161,$AD161-SUM($AE161:AH161)))*$I$44*IF(AU161&lt;$I$29,1,0),0)</f>
        <v>0</v>
      </c>
      <c r="AJ161" s="3">
        <f>MAX(0,MIN(AJ$71,$AD161-SUM($AE161:AI161)))</f>
        <v>0.88156290488787059</v>
      </c>
      <c r="AK161" s="3">
        <f>IF($I$35="Ja",MAX(0,MIN(IF($I$36="væske",AS161,AT161)-AF161-AI161,$AD161-SUM($AE161:AJ161)))*$I$44*IF(AU161&lt;$I$33,1,0),0)</f>
        <v>0</v>
      </c>
      <c r="AL161" s="3">
        <f>MAX(0,MIN(AL$71,$AD161-SUM($AE161:AK161)))</f>
        <v>0</v>
      </c>
      <c r="AM161" s="3">
        <f t="shared" si="66"/>
        <v>0.44309486099964296</v>
      </c>
      <c r="AO161" s="55">
        <v>2.5</v>
      </c>
      <c r="AP161" s="58">
        <f t="shared" si="54"/>
        <v>3.6593925985507205</v>
      </c>
      <c r="AQ161" s="56">
        <f>IF($I$37="indtastes",$I$38,VLOOKUP(ROUND(AO161,0),'COP og ydelse'!$F$5:$J$31,3))</f>
        <v>3.2223054500000003</v>
      </c>
      <c r="AR161" s="56">
        <f t="shared" si="55"/>
        <v>3.6593925985507205</v>
      </c>
      <c r="AS161" s="56">
        <f t="shared" si="56"/>
        <v>2</v>
      </c>
      <c r="AT161" s="56">
        <f>IF($I$35="Ja",VLOOKUP(ROUND(AO161,0),'COP og ydelse'!$F$5:$J$31,5)/'COP og ydelse'!$J$14*$I$43,0)</f>
        <v>2.1367222930959913</v>
      </c>
      <c r="AU161" s="3">
        <f t="shared" si="57"/>
        <v>206.28857621814905</v>
      </c>
      <c r="AV161" s="3">
        <f t="shared" si="58"/>
        <v>2</v>
      </c>
      <c r="AW161" s="3">
        <f t="shared" si="59"/>
        <v>0.88156290488787059</v>
      </c>
      <c r="AX161" s="3">
        <f t="shared" si="67"/>
        <v>1.0661172178665903</v>
      </c>
      <c r="AY161" s="56">
        <f t="shared" si="60"/>
        <v>3.9013414562484865</v>
      </c>
      <c r="AZ161" s="3">
        <f t="shared" si="61"/>
        <v>0.5126441821176021</v>
      </c>
      <c r="BA161" s="3">
        <f t="shared" si="62"/>
        <v>194.42546374116074</v>
      </c>
      <c r="BB161" s="3">
        <f t="shared" si="68"/>
        <v>388.85092748232148</v>
      </c>
    </row>
    <row r="162" spans="9:54">
      <c r="I162" s="18"/>
      <c r="J162" s="16"/>
      <c r="M162" s="8">
        <f t="shared" si="69"/>
        <v>86</v>
      </c>
      <c r="N162" s="2">
        <v>19.403082000000015</v>
      </c>
      <c r="O162" s="2">
        <v>0</v>
      </c>
      <c r="Q162" s="9">
        <f t="shared" si="49"/>
        <v>86</v>
      </c>
      <c r="R162" s="3">
        <f t="shared" si="50"/>
        <v>3.3178229481375419</v>
      </c>
      <c r="S162" s="3">
        <f t="shared" si="63"/>
        <v>0.32255508205321431</v>
      </c>
      <c r="T162" s="3">
        <f>MAX(0,MIN(T$71,$R162-SUM($S162:S162)))</f>
        <v>0</v>
      </c>
      <c r="U162" s="56">
        <f t="shared" si="51"/>
        <v>3.2255508205321436E-2</v>
      </c>
      <c r="V162" s="3">
        <f>MAX(0,MIN(V$71,$R162-SUM($S162:U162)))</f>
        <v>0</v>
      </c>
      <c r="W162" s="3">
        <f>MAX(0,MIN(W$71,$R162-SUM($S162:V162)))</f>
        <v>0</v>
      </c>
      <c r="X162" s="3">
        <f>MAX(0,MIN(X$71,$R162-SUM($S162:W162)))</f>
        <v>2.963012357879006</v>
      </c>
      <c r="Y162" s="3">
        <f>MAX(0,MIN(Y$71,$R162-SUM($S162:X162)))</f>
        <v>0</v>
      </c>
      <c r="Z162" s="3">
        <f>MAX(0,MIN(Z$71,$R162-SUM($S162:Y162)))</f>
        <v>0</v>
      </c>
      <c r="AA162" s="3">
        <f t="shared" si="64"/>
        <v>0.35481059025853573</v>
      </c>
      <c r="AC162" s="9">
        <f t="shared" si="52"/>
        <v>86</v>
      </c>
      <c r="AD162" s="3">
        <f t="shared" si="53"/>
        <v>3.3178229481375419</v>
      </c>
      <c r="AE162" s="3">
        <f>MIN(R162,Solvarmeproduktion!M90*$I$16/1000/24)</f>
        <v>0.32255508205321431</v>
      </c>
      <c r="AF162" s="3">
        <f>IF($I$35="Ja",MAX(0,MIN(IF($I$36="væske",AS162,AT162),$AD162-SUM($AE162:AE162)))*$I$44*IF(AU162&lt;$I$23,1,0),0)</f>
        <v>2</v>
      </c>
      <c r="AG162" s="56">
        <f t="shared" si="65"/>
        <v>0</v>
      </c>
      <c r="AH162" s="3">
        <f>MAX(0,MIN(AH$71,$AD162-SUM($AE162:AG162)))</f>
        <v>0</v>
      </c>
      <c r="AI162" s="3">
        <f>IF($I$35="Ja",MAX(0,MIN(IF($I$36="væske",AS162,AT162)-AF162,$AD162-SUM($AE162:AH162)))*$I$44*IF(AU162&lt;$I$29,1,0),0)</f>
        <v>0</v>
      </c>
      <c r="AJ162" s="3">
        <f>MAX(0,MIN(AJ$71,$AD162-SUM($AE162:AI162)))</f>
        <v>0.99526786608432749</v>
      </c>
      <c r="AK162" s="3">
        <f>IF($I$35="Ja",MAX(0,MIN(IF($I$36="væske",AS162,AT162)-AF162-AI162,$AD162-SUM($AE162:AJ162)))*$I$44*IF(AU162&lt;$I$33,1,0),0)</f>
        <v>0</v>
      </c>
      <c r="AL162" s="3">
        <f>MAX(0,MIN(AL$71,$AD162-SUM($AE162:AK162)))</f>
        <v>0</v>
      </c>
      <c r="AM162" s="3">
        <f t="shared" si="66"/>
        <v>0.32255508205321431</v>
      </c>
      <c r="AO162" s="55">
        <v>2.5</v>
      </c>
      <c r="AP162" s="58">
        <f t="shared" si="54"/>
        <v>3.6593925985507205</v>
      </c>
      <c r="AQ162" s="56">
        <f>IF($I$37="indtastes",$I$38,VLOOKUP(ROUND(AO162,0),'COP og ydelse'!$F$5:$J$31,3))</f>
        <v>3.2223054500000003</v>
      </c>
      <c r="AR162" s="56">
        <f t="shared" si="55"/>
        <v>3.6593925985507205</v>
      </c>
      <c r="AS162" s="56">
        <f t="shared" si="56"/>
        <v>2</v>
      </c>
      <c r="AT162" s="56">
        <f>IF($I$35="Ja",VLOOKUP(ROUND(AO162,0),'COP og ydelse'!$F$5:$J$31,5)/'COP og ydelse'!$J$14*$I$43,0)</f>
        <v>2.1367222930959913</v>
      </c>
      <c r="AU162" s="3">
        <f t="shared" si="57"/>
        <v>206.28857621814905</v>
      </c>
      <c r="AV162" s="3">
        <f t="shared" si="58"/>
        <v>2</v>
      </c>
      <c r="AW162" s="3">
        <f t="shared" si="59"/>
        <v>0.99526786608432749</v>
      </c>
      <c r="AX162" s="3">
        <f t="shared" si="67"/>
        <v>1.0746450899563245</v>
      </c>
      <c r="AY162" s="56">
        <f t="shared" si="60"/>
        <v>3.9325482882550471</v>
      </c>
      <c r="AZ162" s="3">
        <f t="shared" si="61"/>
        <v>0.5085760818177878</v>
      </c>
      <c r="BA162" s="3">
        <f t="shared" si="62"/>
        <v>193.00162863622572</v>
      </c>
      <c r="BB162" s="3">
        <f t="shared" si="68"/>
        <v>386.00325727245144</v>
      </c>
    </row>
    <row r="163" spans="9:54">
      <c r="I163" s="18"/>
      <c r="J163" s="16"/>
      <c r="M163" s="8">
        <f t="shared" si="69"/>
        <v>87</v>
      </c>
      <c r="N163" s="2">
        <v>19.322509999999991</v>
      </c>
      <c r="O163" s="2">
        <v>0</v>
      </c>
      <c r="Q163" s="9">
        <f t="shared" si="49"/>
        <v>87</v>
      </c>
      <c r="R163" s="3">
        <f t="shared" si="50"/>
        <v>3.3047748510933284</v>
      </c>
      <c r="S163" s="3">
        <f t="shared" si="63"/>
        <v>0.32255508205321431</v>
      </c>
      <c r="T163" s="3">
        <f>MAX(0,MIN(T$71,$R163-SUM($S163:S163)))</f>
        <v>0</v>
      </c>
      <c r="U163" s="56">
        <f t="shared" si="51"/>
        <v>3.2255508205321436E-2</v>
      </c>
      <c r="V163" s="3">
        <f>MAX(0,MIN(V$71,$R163-SUM($S163:U163)))</f>
        <v>0</v>
      </c>
      <c r="W163" s="3">
        <f>MAX(0,MIN(W$71,$R163-SUM($S163:V163)))</f>
        <v>0</v>
      </c>
      <c r="X163" s="3">
        <f>MAX(0,MIN(X$71,$R163-SUM($S163:W163)))</f>
        <v>2.9499642608347925</v>
      </c>
      <c r="Y163" s="3">
        <f>MAX(0,MIN(Y$71,$R163-SUM($S163:X163)))</f>
        <v>0</v>
      </c>
      <c r="Z163" s="3">
        <f>MAX(0,MIN(Z$71,$R163-SUM($S163:Y163)))</f>
        <v>0</v>
      </c>
      <c r="AA163" s="3">
        <f t="shared" si="64"/>
        <v>0.35481059025853573</v>
      </c>
      <c r="AC163" s="9">
        <f t="shared" si="52"/>
        <v>87</v>
      </c>
      <c r="AD163" s="3">
        <f t="shared" si="53"/>
        <v>3.3047748510933284</v>
      </c>
      <c r="AE163" s="3">
        <f>MIN(R163,Solvarmeproduktion!M91*$I$16/1000/24)</f>
        <v>0.32255508205321431</v>
      </c>
      <c r="AF163" s="3">
        <f>IF($I$35="Ja",MAX(0,MIN(IF($I$36="væske",AS163,AT163),$AD163-SUM($AE163:AE163)))*$I$44*IF(AU163&lt;$I$23,1,0),0)</f>
        <v>2</v>
      </c>
      <c r="AG163" s="56">
        <f t="shared" si="65"/>
        <v>0</v>
      </c>
      <c r="AH163" s="3">
        <f>MAX(0,MIN(AH$71,$AD163-SUM($AE163:AG163)))</f>
        <v>0</v>
      </c>
      <c r="AI163" s="3">
        <f>IF($I$35="Ja",MAX(0,MIN(IF($I$36="væske",AS163,AT163)-AF163,$AD163-SUM($AE163:AH163)))*$I$44*IF(AU163&lt;$I$29,1,0),0)</f>
        <v>0</v>
      </c>
      <c r="AJ163" s="3">
        <f>MAX(0,MIN(AJ$71,$AD163-SUM($AE163:AI163)))</f>
        <v>0.98221976904011399</v>
      </c>
      <c r="AK163" s="3">
        <f>IF($I$35="Ja",MAX(0,MIN(IF($I$36="væske",AS163,AT163)-AF163-AI163,$AD163-SUM($AE163:AJ163)))*$I$44*IF(AU163&lt;$I$33,1,0),0)</f>
        <v>0</v>
      </c>
      <c r="AL163" s="3">
        <f>MAX(0,MIN(AL$71,$AD163-SUM($AE163:AK163)))</f>
        <v>0</v>
      </c>
      <c r="AM163" s="3">
        <f t="shared" si="66"/>
        <v>0.32255508205321431</v>
      </c>
      <c r="AO163" s="55">
        <v>2.5</v>
      </c>
      <c r="AP163" s="58">
        <f t="shared" si="54"/>
        <v>3.6593925985507205</v>
      </c>
      <c r="AQ163" s="56">
        <f>IF($I$37="indtastes",$I$38,VLOOKUP(ROUND(AO163,0),'COP og ydelse'!$F$5:$J$31,3))</f>
        <v>3.2223054500000003</v>
      </c>
      <c r="AR163" s="56">
        <f t="shared" si="55"/>
        <v>3.6593925985507205</v>
      </c>
      <c r="AS163" s="56">
        <f t="shared" si="56"/>
        <v>2</v>
      </c>
      <c r="AT163" s="56">
        <f>IF($I$35="Ja",VLOOKUP(ROUND(AO163,0),'COP og ydelse'!$F$5:$J$31,5)/'COP og ydelse'!$J$14*$I$43,0)</f>
        <v>2.1367222930959913</v>
      </c>
      <c r="AU163" s="3">
        <f t="shared" si="57"/>
        <v>206.28857621814905</v>
      </c>
      <c r="AV163" s="3">
        <f t="shared" si="58"/>
        <v>2</v>
      </c>
      <c r="AW163" s="3">
        <f t="shared" si="59"/>
        <v>0.98221976904011399</v>
      </c>
      <c r="AX163" s="3">
        <f t="shared" si="67"/>
        <v>1.0736664826780085</v>
      </c>
      <c r="AY163" s="56">
        <f t="shared" si="60"/>
        <v>3.9289671800238897</v>
      </c>
      <c r="AZ163" s="3">
        <f t="shared" si="61"/>
        <v>0.50903963010142506</v>
      </c>
      <c r="BA163" s="3">
        <f t="shared" si="62"/>
        <v>193.16387053549877</v>
      </c>
      <c r="BB163" s="3">
        <f t="shared" si="68"/>
        <v>386.32774107099755</v>
      </c>
    </row>
    <row r="164" spans="9:54">
      <c r="I164" s="18"/>
      <c r="J164" s="16"/>
      <c r="M164" s="8">
        <f t="shared" si="69"/>
        <v>88</v>
      </c>
      <c r="N164" s="2">
        <v>19.234264000000021</v>
      </c>
      <c r="O164" s="2">
        <v>0</v>
      </c>
      <c r="Q164" s="9">
        <f t="shared" si="49"/>
        <v>88</v>
      </c>
      <c r="R164" s="3">
        <f t="shared" si="50"/>
        <v>3.2904840010242853</v>
      </c>
      <c r="S164" s="3">
        <f t="shared" si="63"/>
        <v>0.32255508205321431</v>
      </c>
      <c r="T164" s="3">
        <f>MAX(0,MIN(T$71,$R164-SUM($S164:S164)))</f>
        <v>0</v>
      </c>
      <c r="U164" s="56">
        <f t="shared" si="51"/>
        <v>3.2255508205321436E-2</v>
      </c>
      <c r="V164" s="3">
        <f>MAX(0,MIN(V$71,$R164-SUM($S164:U164)))</f>
        <v>0</v>
      </c>
      <c r="W164" s="3">
        <f>MAX(0,MIN(W$71,$R164-SUM($S164:V164)))</f>
        <v>0</v>
      </c>
      <c r="X164" s="3">
        <f>MAX(0,MIN(X$71,$R164-SUM($S164:W164)))</f>
        <v>2.9356734107657494</v>
      </c>
      <c r="Y164" s="3">
        <f>MAX(0,MIN(Y$71,$R164-SUM($S164:X164)))</f>
        <v>0</v>
      </c>
      <c r="Z164" s="3">
        <f>MAX(0,MIN(Z$71,$R164-SUM($S164:Y164)))</f>
        <v>0</v>
      </c>
      <c r="AA164" s="3">
        <f t="shared" si="64"/>
        <v>0.35481059025853573</v>
      </c>
      <c r="AC164" s="9">
        <f t="shared" si="52"/>
        <v>88</v>
      </c>
      <c r="AD164" s="3">
        <f t="shared" si="53"/>
        <v>3.2904840010242853</v>
      </c>
      <c r="AE164" s="3">
        <f>MIN(R164,Solvarmeproduktion!M92*$I$16/1000/24)</f>
        <v>0.32255508205321431</v>
      </c>
      <c r="AF164" s="3">
        <f>IF($I$35="Ja",MAX(0,MIN(IF($I$36="væske",AS164,AT164),$AD164-SUM($AE164:AE164)))*$I$44*IF(AU164&lt;$I$23,1,0),0)</f>
        <v>2</v>
      </c>
      <c r="AG164" s="56">
        <f t="shared" si="65"/>
        <v>0</v>
      </c>
      <c r="AH164" s="3">
        <f>MAX(0,MIN(AH$71,$AD164-SUM($AE164:AG164)))</f>
        <v>0</v>
      </c>
      <c r="AI164" s="3">
        <f>IF($I$35="Ja",MAX(0,MIN(IF($I$36="væske",AS164,AT164)-AF164,$AD164-SUM($AE164:AH164)))*$I$44*IF(AU164&lt;$I$29,1,0),0)</f>
        <v>0</v>
      </c>
      <c r="AJ164" s="3">
        <f>MAX(0,MIN(AJ$71,$AD164-SUM($AE164:AI164)))</f>
        <v>0.96792891897107092</v>
      </c>
      <c r="AK164" s="3">
        <f>IF($I$35="Ja",MAX(0,MIN(IF($I$36="væske",AS164,AT164)-AF164-AI164,$AD164-SUM($AE164:AJ164)))*$I$44*IF(AU164&lt;$I$33,1,0),0)</f>
        <v>0</v>
      </c>
      <c r="AL164" s="3">
        <f>MAX(0,MIN(AL$71,$AD164-SUM($AE164:AK164)))</f>
        <v>0</v>
      </c>
      <c r="AM164" s="3">
        <f t="shared" si="66"/>
        <v>0.32255508205321431</v>
      </c>
      <c r="AO164" s="55">
        <v>2.7</v>
      </c>
      <c r="AP164" s="58">
        <f t="shared" si="54"/>
        <v>3.6593925985507205</v>
      </c>
      <c r="AQ164" s="56">
        <f>IF($I$37="indtastes",$I$38,VLOOKUP(ROUND(AO164,0),'COP og ydelse'!$F$5:$J$31,3))</f>
        <v>3.2223054500000003</v>
      </c>
      <c r="AR164" s="56">
        <f t="shared" si="55"/>
        <v>3.6593925985507205</v>
      </c>
      <c r="AS164" s="56">
        <f t="shared" si="56"/>
        <v>2</v>
      </c>
      <c r="AT164" s="56">
        <f>IF($I$35="Ja",VLOOKUP(ROUND(AO164,0),'COP og ydelse'!$F$5:$J$31,5)/'COP og ydelse'!$J$14*$I$43,0)</f>
        <v>2.1367222930959913</v>
      </c>
      <c r="AU164" s="3">
        <f t="shared" si="57"/>
        <v>206.28857621814905</v>
      </c>
      <c r="AV164" s="3">
        <f t="shared" si="58"/>
        <v>2</v>
      </c>
      <c r="AW164" s="3">
        <f t="shared" si="59"/>
        <v>0.96792891897107092</v>
      </c>
      <c r="AX164" s="3">
        <f t="shared" si="67"/>
        <v>1.0725946689228303</v>
      </c>
      <c r="AY164" s="56">
        <f t="shared" si="60"/>
        <v>3.9250449927011655</v>
      </c>
      <c r="AZ164" s="3">
        <f t="shared" si="61"/>
        <v>0.5095482991199104</v>
      </c>
      <c r="BA164" s="3">
        <f t="shared" si="62"/>
        <v>193.34190469196864</v>
      </c>
      <c r="BB164" s="3">
        <f t="shared" si="68"/>
        <v>386.68380938393727</v>
      </c>
    </row>
    <row r="165" spans="9:54">
      <c r="I165" s="18"/>
      <c r="J165" s="16"/>
      <c r="M165" s="8">
        <f t="shared" si="69"/>
        <v>89</v>
      </c>
      <c r="N165" s="2">
        <v>19.226590999999988</v>
      </c>
      <c r="O165" s="2">
        <v>0</v>
      </c>
      <c r="Q165" s="9">
        <f t="shared" si="49"/>
        <v>89</v>
      </c>
      <c r="R165" s="3">
        <f t="shared" si="50"/>
        <v>3.2892414099427598</v>
      </c>
      <c r="S165" s="3">
        <f t="shared" si="63"/>
        <v>0.41951838539642861</v>
      </c>
      <c r="T165" s="3">
        <f>MAX(0,MIN(T$71,$R165-SUM($S165:S165)))</f>
        <v>0</v>
      </c>
      <c r="U165" s="56">
        <f t="shared" si="51"/>
        <v>4.1951838539642863E-2</v>
      </c>
      <c r="V165" s="3">
        <f>MAX(0,MIN(V$71,$R165-SUM($S165:U165)))</f>
        <v>0</v>
      </c>
      <c r="W165" s="3">
        <f>MAX(0,MIN(W$71,$R165-SUM($S165:V165)))</f>
        <v>0</v>
      </c>
      <c r="X165" s="3">
        <f>MAX(0,MIN(X$71,$R165-SUM($S165:W165)))</f>
        <v>2.8277711860066885</v>
      </c>
      <c r="Y165" s="3">
        <f>MAX(0,MIN(Y$71,$R165-SUM($S165:X165)))</f>
        <v>0</v>
      </c>
      <c r="Z165" s="3">
        <f>MAX(0,MIN(Z$71,$R165-SUM($S165:Y165)))</f>
        <v>0</v>
      </c>
      <c r="AA165" s="3">
        <f t="shared" si="64"/>
        <v>0.46147022393607146</v>
      </c>
      <c r="AC165" s="9">
        <f t="shared" si="52"/>
        <v>89</v>
      </c>
      <c r="AD165" s="3">
        <f t="shared" si="53"/>
        <v>3.2892414099427598</v>
      </c>
      <c r="AE165" s="3">
        <f>MIN(R165,Solvarmeproduktion!M93*$I$16/1000/24)</f>
        <v>0.41951838539642861</v>
      </c>
      <c r="AF165" s="3">
        <f>IF($I$35="Ja",MAX(0,MIN(IF($I$36="væske",AS165,AT165),$AD165-SUM($AE165:AE165)))*$I$44*IF(AU165&lt;$I$23,1,0),0)</f>
        <v>2</v>
      </c>
      <c r="AG165" s="56">
        <f t="shared" si="65"/>
        <v>0</v>
      </c>
      <c r="AH165" s="3">
        <f>MAX(0,MIN(AH$71,$AD165-SUM($AE165:AG165)))</f>
        <v>0</v>
      </c>
      <c r="AI165" s="3">
        <f>IF($I$35="Ja",MAX(0,MIN(IF($I$36="væske",AS165,AT165)-AF165,$AD165-SUM($AE165:AH165)))*$I$44*IF(AU165&lt;$I$29,1,0),0)</f>
        <v>0</v>
      </c>
      <c r="AJ165" s="3">
        <f>MAX(0,MIN(AJ$71,$AD165-SUM($AE165:AI165)))</f>
        <v>0.86972302454633121</v>
      </c>
      <c r="AK165" s="3">
        <f>IF($I$35="Ja",MAX(0,MIN(IF($I$36="væske",AS165,AT165)-AF165-AI165,$AD165-SUM($AE165:AJ165)))*$I$44*IF(AU165&lt;$I$33,1,0),0)</f>
        <v>0</v>
      </c>
      <c r="AL165" s="3">
        <f>MAX(0,MIN(AL$71,$AD165-SUM($AE165:AK165)))</f>
        <v>0</v>
      </c>
      <c r="AM165" s="3">
        <f t="shared" si="66"/>
        <v>0.41951838539642861</v>
      </c>
      <c r="AO165" s="55">
        <v>2.7</v>
      </c>
      <c r="AP165" s="58">
        <f t="shared" si="54"/>
        <v>3.6593925985507205</v>
      </c>
      <c r="AQ165" s="56">
        <f>IF($I$37="indtastes",$I$38,VLOOKUP(ROUND(AO165,0),'COP og ydelse'!$F$5:$J$31,3))</f>
        <v>3.2223054500000003</v>
      </c>
      <c r="AR165" s="56">
        <f t="shared" si="55"/>
        <v>3.6593925985507205</v>
      </c>
      <c r="AS165" s="56">
        <f t="shared" si="56"/>
        <v>2</v>
      </c>
      <c r="AT165" s="56">
        <f>IF($I$35="Ja",VLOOKUP(ROUND(AO165,0),'COP og ydelse'!$F$5:$J$31,5)/'COP og ydelse'!$J$14*$I$43,0)</f>
        <v>2.1367222930959913</v>
      </c>
      <c r="AU165" s="3">
        <f t="shared" si="57"/>
        <v>206.28857621814905</v>
      </c>
      <c r="AV165" s="3">
        <f t="shared" si="58"/>
        <v>2</v>
      </c>
      <c r="AW165" s="3">
        <f t="shared" si="59"/>
        <v>0.86972302454633121</v>
      </c>
      <c r="AX165" s="3">
        <f t="shared" si="67"/>
        <v>1.0652292268409749</v>
      </c>
      <c r="AY165" s="56">
        <f t="shared" si="60"/>
        <v>3.89809194846177</v>
      </c>
      <c r="AZ165" s="3">
        <f t="shared" si="61"/>
        <v>0.51307152998000005</v>
      </c>
      <c r="BA165" s="3">
        <f t="shared" si="62"/>
        <v>194.57503549300003</v>
      </c>
      <c r="BB165" s="3">
        <f t="shared" si="68"/>
        <v>389.15007098600006</v>
      </c>
    </row>
    <row r="166" spans="9:54">
      <c r="I166" s="18"/>
      <c r="J166" s="16"/>
      <c r="M166" s="8">
        <f t="shared" si="69"/>
        <v>90</v>
      </c>
      <c r="N166" s="2">
        <v>19.195896999999977</v>
      </c>
      <c r="O166" s="2">
        <v>0</v>
      </c>
      <c r="Q166" s="9">
        <f t="shared" si="49"/>
        <v>90</v>
      </c>
      <c r="R166" s="3">
        <f t="shared" si="50"/>
        <v>3.2842707217300422</v>
      </c>
      <c r="S166" s="3">
        <f t="shared" si="63"/>
        <v>0.25424387120714287</v>
      </c>
      <c r="T166" s="3">
        <f>MAX(0,MIN(T$71,$R166-SUM($S166:S166)))</f>
        <v>0</v>
      </c>
      <c r="U166" s="56">
        <f t="shared" si="51"/>
        <v>2.5424387120714289E-2</v>
      </c>
      <c r="V166" s="3">
        <f>MAX(0,MIN(V$71,$R166-SUM($S166:U166)))</f>
        <v>0</v>
      </c>
      <c r="W166" s="3">
        <f>MAX(0,MIN(W$71,$R166-SUM($S166:V166)))</f>
        <v>0</v>
      </c>
      <c r="X166" s="3">
        <f>MAX(0,MIN(X$71,$R166-SUM($S166:W166)))</f>
        <v>3.0046024634021853</v>
      </c>
      <c r="Y166" s="3">
        <f>MAX(0,MIN(Y$71,$R166-SUM($S166:X166)))</f>
        <v>0</v>
      </c>
      <c r="Z166" s="3">
        <f>MAX(0,MIN(Z$71,$R166-SUM($S166:Y166)))</f>
        <v>0</v>
      </c>
      <c r="AA166" s="3">
        <f t="shared" si="64"/>
        <v>0.27966825832785713</v>
      </c>
      <c r="AC166" s="9">
        <f t="shared" si="52"/>
        <v>90</v>
      </c>
      <c r="AD166" s="3">
        <f t="shared" si="53"/>
        <v>3.2842707217300422</v>
      </c>
      <c r="AE166" s="3">
        <f>MIN(R166,Solvarmeproduktion!M94*$I$16/1000/24)</f>
        <v>0.25424387120714287</v>
      </c>
      <c r="AF166" s="3">
        <f>IF($I$35="Ja",MAX(0,MIN(IF($I$36="væske",AS166,AT166),$AD166-SUM($AE166:AE166)))*$I$44*IF(AU166&lt;$I$23,1,0),0)</f>
        <v>2</v>
      </c>
      <c r="AG166" s="56">
        <f t="shared" si="65"/>
        <v>0</v>
      </c>
      <c r="AH166" s="3">
        <f>MAX(0,MIN(AH$71,$AD166-SUM($AE166:AG166)))</f>
        <v>0</v>
      </c>
      <c r="AI166" s="3">
        <f>IF($I$35="Ja",MAX(0,MIN(IF($I$36="væske",AS166,AT166)-AF166,$AD166-SUM($AE166:AH166)))*$I$44*IF(AU166&lt;$I$29,1,0),0)</f>
        <v>0</v>
      </c>
      <c r="AJ166" s="3">
        <f>MAX(0,MIN(AJ$71,$AD166-SUM($AE166:AI166)))</f>
        <v>1.0300268505228996</v>
      </c>
      <c r="AK166" s="3">
        <f>IF($I$35="Ja",MAX(0,MIN(IF($I$36="væske",AS166,AT166)-AF166-AI166,$AD166-SUM($AE166:AJ166)))*$I$44*IF(AU166&lt;$I$33,1,0),0)</f>
        <v>0</v>
      </c>
      <c r="AL166" s="3">
        <f>MAX(0,MIN(AL$71,$AD166-SUM($AE166:AK166)))</f>
        <v>0</v>
      </c>
      <c r="AM166" s="3">
        <f t="shared" si="66"/>
        <v>0.25424387120714287</v>
      </c>
      <c r="AO166" s="55">
        <v>2.7</v>
      </c>
      <c r="AP166" s="58">
        <f t="shared" si="54"/>
        <v>3.6593925985507205</v>
      </c>
      <c r="AQ166" s="56">
        <f>IF($I$37="indtastes",$I$38,VLOOKUP(ROUND(AO166,0),'COP og ydelse'!$F$5:$J$31,3))</f>
        <v>3.2223054500000003</v>
      </c>
      <c r="AR166" s="56">
        <f t="shared" si="55"/>
        <v>3.6593925985507205</v>
      </c>
      <c r="AS166" s="56">
        <f t="shared" si="56"/>
        <v>2</v>
      </c>
      <c r="AT166" s="56">
        <f>IF($I$35="Ja",VLOOKUP(ROUND(AO166,0),'COP og ydelse'!$F$5:$J$31,5)/'COP og ydelse'!$J$14*$I$43,0)</f>
        <v>2.1367222930959913</v>
      </c>
      <c r="AU166" s="3">
        <f t="shared" si="57"/>
        <v>206.28857621814905</v>
      </c>
      <c r="AV166" s="3">
        <f t="shared" si="58"/>
        <v>2</v>
      </c>
      <c r="AW166" s="3">
        <f t="shared" si="59"/>
        <v>1.0300268505228996</v>
      </c>
      <c r="AX166" s="3">
        <f t="shared" si="67"/>
        <v>1.0772520137892174</v>
      </c>
      <c r="AY166" s="56">
        <f t="shared" si="60"/>
        <v>3.942088046034121</v>
      </c>
      <c r="AZ166" s="3">
        <f t="shared" si="61"/>
        <v>0.50734533999362852</v>
      </c>
      <c r="BA166" s="3">
        <f t="shared" si="62"/>
        <v>192.57086899776999</v>
      </c>
      <c r="BB166" s="3">
        <f t="shared" si="68"/>
        <v>385.14173799553998</v>
      </c>
    </row>
    <row r="167" spans="9:54">
      <c r="I167" s="18"/>
      <c r="J167" s="16"/>
      <c r="M167" s="8">
        <f t="shared" si="69"/>
        <v>91</v>
      </c>
      <c r="N167" s="2">
        <v>19.172875999999981</v>
      </c>
      <c r="O167" s="2">
        <v>0</v>
      </c>
      <c r="Q167" s="9">
        <f t="shared" si="49"/>
        <v>91</v>
      </c>
      <c r="R167" s="3">
        <f t="shared" si="50"/>
        <v>3.2805426245988465</v>
      </c>
      <c r="S167" s="3">
        <f t="shared" si="63"/>
        <v>0.27104199427187503</v>
      </c>
      <c r="T167" s="3">
        <f>MAX(0,MIN(T$71,$R167-SUM($S167:S167)))</f>
        <v>0</v>
      </c>
      <c r="U167" s="56">
        <f t="shared" si="51"/>
        <v>2.7104199427187503E-2</v>
      </c>
      <c r="V167" s="3">
        <f>MAX(0,MIN(V$71,$R167-SUM($S167:U167)))</f>
        <v>0</v>
      </c>
      <c r="W167" s="3">
        <f>MAX(0,MIN(W$71,$R167-SUM($S167:V167)))</f>
        <v>0</v>
      </c>
      <c r="X167" s="3">
        <f>MAX(0,MIN(X$71,$R167-SUM($S167:W167)))</f>
        <v>2.9823964308997839</v>
      </c>
      <c r="Y167" s="3">
        <f>MAX(0,MIN(Y$71,$R167-SUM($S167:X167)))</f>
        <v>0</v>
      </c>
      <c r="Z167" s="3">
        <f>MAX(0,MIN(Z$71,$R167-SUM($S167:Y167)))</f>
        <v>0</v>
      </c>
      <c r="AA167" s="3">
        <f t="shared" si="64"/>
        <v>0.29814619369906253</v>
      </c>
      <c r="AC167" s="9">
        <f t="shared" si="52"/>
        <v>91</v>
      </c>
      <c r="AD167" s="3">
        <f t="shared" si="53"/>
        <v>3.2805426245988465</v>
      </c>
      <c r="AE167" s="3">
        <f>MIN(R167,Solvarmeproduktion!M95*$I$16/1000/24)</f>
        <v>0.27104199427187503</v>
      </c>
      <c r="AF167" s="3">
        <f>IF($I$35="Ja",MAX(0,MIN(IF($I$36="væske",AS167,AT167),$AD167-SUM($AE167:AE167)))*$I$44*IF(AU167&lt;$I$23,1,0),0)</f>
        <v>2</v>
      </c>
      <c r="AG167" s="56">
        <f t="shared" si="65"/>
        <v>0</v>
      </c>
      <c r="AH167" s="3">
        <f>MAX(0,MIN(AH$71,$AD167-SUM($AE167:AG167)))</f>
        <v>0</v>
      </c>
      <c r="AI167" s="3">
        <f>IF($I$35="Ja",MAX(0,MIN(IF($I$36="væske",AS167,AT167)-AF167,$AD167-SUM($AE167:AH167)))*$I$44*IF(AU167&lt;$I$29,1,0),0)</f>
        <v>0</v>
      </c>
      <c r="AJ167" s="3">
        <f>MAX(0,MIN(AJ$71,$AD167-SUM($AE167:AI167)))</f>
        <v>1.0095006303269716</v>
      </c>
      <c r="AK167" s="3">
        <f>IF($I$35="Ja",MAX(0,MIN(IF($I$36="væske",AS167,AT167)-AF167-AI167,$AD167-SUM($AE167:AJ167)))*$I$44*IF(AU167&lt;$I$33,1,0),0)</f>
        <v>0</v>
      </c>
      <c r="AL167" s="3">
        <f>MAX(0,MIN(AL$71,$AD167-SUM($AE167:AK167)))</f>
        <v>0</v>
      </c>
      <c r="AM167" s="3">
        <f t="shared" si="66"/>
        <v>0.27104199427187503</v>
      </c>
      <c r="AO167" s="55">
        <v>2.7</v>
      </c>
      <c r="AP167" s="58">
        <f t="shared" si="54"/>
        <v>3.6593925985507205</v>
      </c>
      <c r="AQ167" s="56">
        <f>IF($I$37="indtastes",$I$38,VLOOKUP(ROUND(AO167,0),'COP og ydelse'!$F$5:$J$31,3))</f>
        <v>3.2223054500000003</v>
      </c>
      <c r="AR167" s="56">
        <f t="shared" si="55"/>
        <v>3.6593925985507205</v>
      </c>
      <c r="AS167" s="56">
        <f t="shared" si="56"/>
        <v>2</v>
      </c>
      <c r="AT167" s="56">
        <f>IF($I$35="Ja",VLOOKUP(ROUND(AO167,0),'COP og ydelse'!$F$5:$J$31,5)/'COP og ydelse'!$J$14*$I$43,0)</f>
        <v>2.1367222930959913</v>
      </c>
      <c r="AU167" s="3">
        <f t="shared" si="57"/>
        <v>206.28857621814905</v>
      </c>
      <c r="AV167" s="3">
        <f t="shared" si="58"/>
        <v>2</v>
      </c>
      <c r="AW167" s="3">
        <f t="shared" si="59"/>
        <v>1.0095006303269716</v>
      </c>
      <c r="AX167" s="3">
        <f t="shared" si="67"/>
        <v>1.0757125472745228</v>
      </c>
      <c r="AY167" s="56">
        <f t="shared" si="60"/>
        <v>3.9364545336645307</v>
      </c>
      <c r="AZ167" s="3">
        <f t="shared" si="61"/>
        <v>0.50807140864857314</v>
      </c>
      <c r="BA167" s="3">
        <f t="shared" si="62"/>
        <v>192.82499302700057</v>
      </c>
      <c r="BB167" s="3">
        <f t="shared" si="68"/>
        <v>385.64998605400115</v>
      </c>
    </row>
    <row r="168" spans="9:54">
      <c r="I168" s="18"/>
      <c r="J168" s="16"/>
      <c r="M168" s="8">
        <f t="shared" si="69"/>
        <v>92</v>
      </c>
      <c r="N168" s="2">
        <v>19.023241999999989</v>
      </c>
      <c r="O168" s="2">
        <v>0</v>
      </c>
      <c r="Q168" s="9">
        <f t="shared" si="49"/>
        <v>92</v>
      </c>
      <c r="R168" s="3">
        <f t="shared" si="50"/>
        <v>3.2563103981043668</v>
      </c>
      <c r="S168" s="3">
        <f t="shared" si="63"/>
        <v>0.4208980921424999</v>
      </c>
      <c r="T168" s="3">
        <f>MAX(0,MIN(T$71,$R168-SUM($S168:S168)))</f>
        <v>0</v>
      </c>
      <c r="U168" s="56">
        <f t="shared" si="51"/>
        <v>4.2089809214249992E-2</v>
      </c>
      <c r="V168" s="3">
        <f>MAX(0,MIN(V$71,$R168-SUM($S168:U168)))</f>
        <v>0</v>
      </c>
      <c r="W168" s="3">
        <f>MAX(0,MIN(W$71,$R168-SUM($S168:V168)))</f>
        <v>0</v>
      </c>
      <c r="X168" s="3">
        <f>MAX(0,MIN(X$71,$R168-SUM($S168:W168)))</f>
        <v>2.7933224967476171</v>
      </c>
      <c r="Y168" s="3">
        <f>MAX(0,MIN(Y$71,$R168-SUM($S168:X168)))</f>
        <v>0</v>
      </c>
      <c r="Z168" s="3">
        <f>MAX(0,MIN(Z$71,$R168-SUM($S168:Y168)))</f>
        <v>0</v>
      </c>
      <c r="AA168" s="3">
        <f t="shared" si="64"/>
        <v>0.46298790135674989</v>
      </c>
      <c r="AC168" s="9">
        <f t="shared" si="52"/>
        <v>92</v>
      </c>
      <c r="AD168" s="3">
        <f t="shared" si="53"/>
        <v>3.2563103981043668</v>
      </c>
      <c r="AE168" s="3">
        <f>MIN(R168,Solvarmeproduktion!M96*$I$16/1000/24)</f>
        <v>0.4208980921424999</v>
      </c>
      <c r="AF168" s="3">
        <f>IF($I$35="Ja",MAX(0,MIN(IF($I$36="væske",AS168,AT168),$AD168-SUM($AE168:AE168)))*$I$44*IF(AU168&lt;$I$23,1,0),0)</f>
        <v>2</v>
      </c>
      <c r="AG168" s="56">
        <f t="shared" si="65"/>
        <v>0</v>
      </c>
      <c r="AH168" s="3">
        <f>MAX(0,MIN(AH$71,$AD168-SUM($AE168:AG168)))</f>
        <v>0</v>
      </c>
      <c r="AI168" s="3">
        <f>IF($I$35="Ja",MAX(0,MIN(IF($I$36="væske",AS168,AT168)-AF168,$AD168-SUM($AE168:AH168)))*$I$44*IF(AU168&lt;$I$29,1,0),0)</f>
        <v>0</v>
      </c>
      <c r="AJ168" s="3">
        <f>MAX(0,MIN(AJ$71,$AD168-SUM($AE168:AI168)))</f>
        <v>0.83541230596186677</v>
      </c>
      <c r="AK168" s="3">
        <f>IF($I$35="Ja",MAX(0,MIN(IF($I$36="væske",AS168,AT168)-AF168-AI168,$AD168-SUM($AE168:AJ168)))*$I$44*IF(AU168&lt;$I$33,1,0),0)</f>
        <v>0</v>
      </c>
      <c r="AL168" s="3">
        <f>MAX(0,MIN(AL$71,$AD168-SUM($AE168:AK168)))</f>
        <v>0</v>
      </c>
      <c r="AM168" s="3">
        <f t="shared" si="66"/>
        <v>0.4208980921424999</v>
      </c>
      <c r="AO168" s="55">
        <v>2.8</v>
      </c>
      <c r="AP168" s="58">
        <f t="shared" si="54"/>
        <v>3.6593925985507205</v>
      </c>
      <c r="AQ168" s="56">
        <f>IF($I$37="indtastes",$I$38,VLOOKUP(ROUND(AO168,0),'COP og ydelse'!$F$5:$J$31,3))</f>
        <v>3.2223054500000003</v>
      </c>
      <c r="AR168" s="56">
        <f t="shared" si="55"/>
        <v>3.6593925985507205</v>
      </c>
      <c r="AS168" s="56">
        <f t="shared" si="56"/>
        <v>2</v>
      </c>
      <c r="AT168" s="56">
        <f>IF($I$35="Ja",VLOOKUP(ROUND(AO168,0),'COP og ydelse'!$F$5:$J$31,5)/'COP og ydelse'!$J$14*$I$43,0)</f>
        <v>2.1367222930959913</v>
      </c>
      <c r="AU168" s="3">
        <f t="shared" si="57"/>
        <v>206.28857621814905</v>
      </c>
      <c r="AV168" s="3">
        <f t="shared" si="58"/>
        <v>2</v>
      </c>
      <c r="AW168" s="3">
        <f t="shared" si="59"/>
        <v>0.83541230596186677</v>
      </c>
      <c r="AX168" s="3">
        <f t="shared" si="67"/>
        <v>1.06265592294714</v>
      </c>
      <c r="AY168" s="56">
        <f t="shared" si="60"/>
        <v>3.8886752192388485</v>
      </c>
      <c r="AZ168" s="3">
        <f t="shared" si="61"/>
        <v>0.51431397255939282</v>
      </c>
      <c r="BA168" s="3">
        <f t="shared" si="62"/>
        <v>195.00989039578749</v>
      </c>
      <c r="BB168" s="3">
        <f t="shared" si="68"/>
        <v>390.01978079157499</v>
      </c>
    </row>
    <row r="169" spans="9:54">
      <c r="I169" s="18"/>
      <c r="J169" s="16"/>
      <c r="M169" s="8">
        <f t="shared" si="69"/>
        <v>93</v>
      </c>
      <c r="N169" s="2">
        <v>18.958017000000016</v>
      </c>
      <c r="O169" s="2">
        <v>0</v>
      </c>
      <c r="Q169" s="9">
        <f t="shared" si="49"/>
        <v>93</v>
      </c>
      <c r="R169" s="3">
        <f t="shared" si="50"/>
        <v>3.2457476451665199</v>
      </c>
      <c r="S169" s="3">
        <f t="shared" si="63"/>
        <v>0.52551984155624998</v>
      </c>
      <c r="T169" s="3">
        <f>MAX(0,MIN(T$71,$R169-SUM($S169:S169)))</f>
        <v>0</v>
      </c>
      <c r="U169" s="56">
        <f t="shared" si="51"/>
        <v>5.2551984155625002E-2</v>
      </c>
      <c r="V169" s="3">
        <f>MAX(0,MIN(V$71,$R169-SUM($S169:U169)))</f>
        <v>0</v>
      </c>
      <c r="W169" s="3">
        <f>MAX(0,MIN(W$71,$R169-SUM($S169:V169)))</f>
        <v>0</v>
      </c>
      <c r="X169" s="3">
        <f>MAX(0,MIN(X$71,$R169-SUM($S169:W169)))</f>
        <v>2.667675819454645</v>
      </c>
      <c r="Y169" s="3">
        <f>MAX(0,MIN(Y$71,$R169-SUM($S169:X169)))</f>
        <v>0</v>
      </c>
      <c r="Z169" s="3">
        <f>MAX(0,MIN(Z$71,$R169-SUM($S169:Y169)))</f>
        <v>0</v>
      </c>
      <c r="AA169" s="3">
        <f t="shared" si="64"/>
        <v>0.57807182571187499</v>
      </c>
      <c r="AC169" s="9">
        <f t="shared" si="52"/>
        <v>93</v>
      </c>
      <c r="AD169" s="3">
        <f t="shared" si="53"/>
        <v>3.2457476451665199</v>
      </c>
      <c r="AE169" s="3">
        <f>MIN(R169,Solvarmeproduktion!M97*$I$16/1000/24)</f>
        <v>0.52551984155624998</v>
      </c>
      <c r="AF169" s="3">
        <f>IF($I$35="Ja",MAX(0,MIN(IF($I$36="væske",AS169,AT169),$AD169-SUM($AE169:AE169)))*$I$44*IF(AU169&lt;$I$23,1,0),0)</f>
        <v>2</v>
      </c>
      <c r="AG169" s="56">
        <f t="shared" si="65"/>
        <v>0</v>
      </c>
      <c r="AH169" s="3">
        <f>MAX(0,MIN(AH$71,$AD169-SUM($AE169:AG169)))</f>
        <v>0</v>
      </c>
      <c r="AI169" s="3">
        <f>IF($I$35="Ja",MAX(0,MIN(IF($I$36="væske",AS169,AT169)-AF169,$AD169-SUM($AE169:AH169)))*$I$44*IF(AU169&lt;$I$29,1,0),0)</f>
        <v>0</v>
      </c>
      <c r="AJ169" s="3">
        <f>MAX(0,MIN(AJ$71,$AD169-SUM($AE169:AI169)))</f>
        <v>0.72022780361026983</v>
      </c>
      <c r="AK169" s="3">
        <f>IF($I$35="Ja",MAX(0,MIN(IF($I$36="væske",AS169,AT169)-AF169-AI169,$AD169-SUM($AE169:AJ169)))*$I$44*IF(AU169&lt;$I$33,1,0),0)</f>
        <v>0</v>
      </c>
      <c r="AL169" s="3">
        <f>MAX(0,MIN(AL$71,$AD169-SUM($AE169:AK169)))</f>
        <v>0</v>
      </c>
      <c r="AM169" s="3">
        <f t="shared" si="66"/>
        <v>0.52551984155624998</v>
      </c>
      <c r="AO169" s="55">
        <v>2.9</v>
      </c>
      <c r="AP169" s="58">
        <f t="shared" si="54"/>
        <v>3.6593925985507205</v>
      </c>
      <c r="AQ169" s="56">
        <f>IF($I$37="indtastes",$I$38,VLOOKUP(ROUND(AO169,0),'COP og ydelse'!$F$5:$J$31,3))</f>
        <v>3.2223054500000003</v>
      </c>
      <c r="AR169" s="56">
        <f t="shared" si="55"/>
        <v>3.6593925985507205</v>
      </c>
      <c r="AS169" s="56">
        <f t="shared" si="56"/>
        <v>2</v>
      </c>
      <c r="AT169" s="56">
        <f>IF($I$35="Ja",VLOOKUP(ROUND(AO169,0),'COP og ydelse'!$F$5:$J$31,5)/'COP og ydelse'!$J$14*$I$43,0)</f>
        <v>2.1367222930959913</v>
      </c>
      <c r="AU169" s="3">
        <f t="shared" si="57"/>
        <v>206.28857621814905</v>
      </c>
      <c r="AV169" s="3">
        <f t="shared" si="58"/>
        <v>2</v>
      </c>
      <c r="AW169" s="3">
        <f t="shared" si="59"/>
        <v>0.72022780361026983</v>
      </c>
      <c r="AX169" s="3">
        <f t="shared" si="67"/>
        <v>1.0540170852707702</v>
      </c>
      <c r="AY169" s="56">
        <f t="shared" si="60"/>
        <v>3.8570623205858601</v>
      </c>
      <c r="AZ169" s="3">
        <f t="shared" si="61"/>
        <v>0.51852934533248984</v>
      </c>
      <c r="BA169" s="3">
        <f t="shared" si="62"/>
        <v>196.48527086637145</v>
      </c>
      <c r="BB169" s="3">
        <f t="shared" si="68"/>
        <v>392.9705417327429</v>
      </c>
    </row>
    <row r="170" spans="9:54">
      <c r="I170" s="18"/>
      <c r="J170" s="16"/>
      <c r="M170" s="8">
        <f t="shared" si="69"/>
        <v>94</v>
      </c>
      <c r="N170" s="2">
        <v>18.881282000000024</v>
      </c>
      <c r="O170" s="2">
        <v>0</v>
      </c>
      <c r="Q170" s="9">
        <f t="shared" si="49"/>
        <v>94</v>
      </c>
      <c r="R170" s="3">
        <f t="shared" si="50"/>
        <v>3.233320924634731</v>
      </c>
      <c r="S170" s="3">
        <f t="shared" si="63"/>
        <v>0.45044557847678579</v>
      </c>
      <c r="T170" s="3">
        <f>MAX(0,MIN(T$71,$R170-SUM($S170:S170)))</f>
        <v>0</v>
      </c>
      <c r="U170" s="56">
        <f t="shared" si="51"/>
        <v>4.5044557847678579E-2</v>
      </c>
      <c r="V170" s="3">
        <f>MAX(0,MIN(V$71,$R170-SUM($S170:U170)))</f>
        <v>0</v>
      </c>
      <c r="W170" s="3">
        <f>MAX(0,MIN(W$71,$R170-SUM($S170:V170)))</f>
        <v>0</v>
      </c>
      <c r="X170" s="3">
        <f>MAX(0,MIN(X$71,$R170-SUM($S170:W170)))</f>
        <v>2.7378307883102666</v>
      </c>
      <c r="Y170" s="3">
        <f>MAX(0,MIN(Y$71,$R170-SUM($S170:X170)))</f>
        <v>0</v>
      </c>
      <c r="Z170" s="3">
        <f>MAX(0,MIN(Z$71,$R170-SUM($S170:Y170)))</f>
        <v>0</v>
      </c>
      <c r="AA170" s="3">
        <f t="shared" si="64"/>
        <v>0.49549013632446437</v>
      </c>
      <c r="AC170" s="9">
        <f t="shared" si="52"/>
        <v>94</v>
      </c>
      <c r="AD170" s="3">
        <f t="shared" si="53"/>
        <v>3.233320924634731</v>
      </c>
      <c r="AE170" s="3">
        <f>MIN(R170,Solvarmeproduktion!M98*$I$16/1000/24)</f>
        <v>0.45044557847678579</v>
      </c>
      <c r="AF170" s="3">
        <f>IF($I$35="Ja",MAX(0,MIN(IF($I$36="væske",AS170,AT170),$AD170-SUM($AE170:AE170)))*$I$44*IF(AU170&lt;$I$23,1,0),0)</f>
        <v>2</v>
      </c>
      <c r="AG170" s="56">
        <f t="shared" si="65"/>
        <v>0</v>
      </c>
      <c r="AH170" s="3">
        <f>MAX(0,MIN(AH$71,$AD170-SUM($AE170:AG170)))</f>
        <v>0</v>
      </c>
      <c r="AI170" s="3">
        <f>IF($I$35="Ja",MAX(0,MIN(IF($I$36="væske",AS170,AT170)-AF170,$AD170-SUM($AE170:AH170)))*$I$44*IF(AU170&lt;$I$29,1,0),0)</f>
        <v>0</v>
      </c>
      <c r="AJ170" s="3">
        <f>MAX(0,MIN(AJ$71,$AD170-SUM($AE170:AI170)))</f>
        <v>0.78287534615794518</v>
      </c>
      <c r="AK170" s="3">
        <f>IF($I$35="Ja",MAX(0,MIN(IF($I$36="væske",AS170,AT170)-AF170-AI170,$AD170-SUM($AE170:AJ170)))*$I$44*IF(AU170&lt;$I$33,1,0),0)</f>
        <v>0</v>
      </c>
      <c r="AL170" s="3">
        <f>MAX(0,MIN(AL$71,$AD170-SUM($AE170:AK170)))</f>
        <v>0</v>
      </c>
      <c r="AM170" s="3">
        <f t="shared" si="66"/>
        <v>0.45044557847678579</v>
      </c>
      <c r="AO170" s="55">
        <v>3</v>
      </c>
      <c r="AP170" s="58">
        <f t="shared" si="54"/>
        <v>3.6593925985507205</v>
      </c>
      <c r="AQ170" s="56">
        <f>IF($I$37="indtastes",$I$38,VLOOKUP(ROUND(AO170,0),'COP og ydelse'!$F$5:$J$31,3))</f>
        <v>3.2223054500000003</v>
      </c>
      <c r="AR170" s="56">
        <f t="shared" si="55"/>
        <v>3.6593925985507205</v>
      </c>
      <c r="AS170" s="56">
        <f t="shared" si="56"/>
        <v>2</v>
      </c>
      <c r="AT170" s="56">
        <f>IF($I$35="Ja",VLOOKUP(ROUND(AO170,0),'COP og ydelse'!$F$5:$J$31,5)/'COP og ydelse'!$J$14*$I$43,0)</f>
        <v>2.1367222930959913</v>
      </c>
      <c r="AU170" s="3">
        <f t="shared" si="57"/>
        <v>206.28857621814905</v>
      </c>
      <c r="AV170" s="3">
        <f t="shared" si="58"/>
        <v>2</v>
      </c>
      <c r="AW170" s="3">
        <f t="shared" si="59"/>
        <v>0.78287534615794518</v>
      </c>
      <c r="AX170" s="3">
        <f t="shared" si="67"/>
        <v>1.0587156509618458</v>
      </c>
      <c r="AY170" s="56">
        <f t="shared" si="60"/>
        <v>3.8742562170995867</v>
      </c>
      <c r="AZ170" s="3">
        <f t="shared" si="61"/>
        <v>0.51622811913489675</v>
      </c>
      <c r="BA170" s="3">
        <f t="shared" si="62"/>
        <v>195.67984169721387</v>
      </c>
      <c r="BB170" s="3">
        <f t="shared" si="68"/>
        <v>391.35968339442775</v>
      </c>
    </row>
    <row r="171" spans="9:54">
      <c r="I171" s="18"/>
      <c r="J171" s="16"/>
      <c r="M171" s="8">
        <f t="shared" si="69"/>
        <v>95</v>
      </c>
      <c r="N171" s="2">
        <v>18.839077999999983</v>
      </c>
      <c r="O171" s="2">
        <v>0</v>
      </c>
      <c r="Q171" s="9">
        <f t="shared" si="49"/>
        <v>95</v>
      </c>
      <c r="R171" s="3">
        <f t="shared" si="50"/>
        <v>3.2264862688280687</v>
      </c>
      <c r="S171" s="3">
        <f t="shared" si="63"/>
        <v>0.53616621424464284</v>
      </c>
      <c r="T171" s="3">
        <f>MAX(0,MIN(T$71,$R171-SUM($S171:S171)))</f>
        <v>0</v>
      </c>
      <c r="U171" s="56">
        <f t="shared" si="51"/>
        <v>5.3616621424464286E-2</v>
      </c>
      <c r="V171" s="3">
        <f>MAX(0,MIN(V$71,$R171-SUM($S171:U171)))</f>
        <v>0</v>
      </c>
      <c r="W171" s="3">
        <f>MAX(0,MIN(W$71,$R171-SUM($S171:V171)))</f>
        <v>0</v>
      </c>
      <c r="X171" s="3">
        <f>MAX(0,MIN(X$71,$R171-SUM($S171:W171)))</f>
        <v>2.6367034331589614</v>
      </c>
      <c r="Y171" s="3">
        <f>MAX(0,MIN(Y$71,$R171-SUM($S171:X171)))</f>
        <v>0</v>
      </c>
      <c r="Z171" s="3">
        <f>MAX(0,MIN(Z$71,$R171-SUM($S171:Y171)))</f>
        <v>0</v>
      </c>
      <c r="AA171" s="3">
        <f t="shared" si="64"/>
        <v>0.58978283566910716</v>
      </c>
      <c r="AC171" s="9">
        <f t="shared" si="52"/>
        <v>95</v>
      </c>
      <c r="AD171" s="3">
        <f t="shared" si="53"/>
        <v>3.2264862688280687</v>
      </c>
      <c r="AE171" s="3">
        <f>MIN(R171,Solvarmeproduktion!M99*$I$16/1000/24)</f>
        <v>0.53616621424464284</v>
      </c>
      <c r="AF171" s="3">
        <f>IF($I$35="Ja",MAX(0,MIN(IF($I$36="væske",AS171,AT171),$AD171-SUM($AE171:AE171)))*$I$44*IF(AU171&lt;$I$23,1,0),0)</f>
        <v>2</v>
      </c>
      <c r="AG171" s="56">
        <f t="shared" si="65"/>
        <v>0</v>
      </c>
      <c r="AH171" s="3">
        <f>MAX(0,MIN(AH$71,$AD171-SUM($AE171:AG171)))</f>
        <v>0</v>
      </c>
      <c r="AI171" s="3">
        <f>IF($I$35="Ja",MAX(0,MIN(IF($I$36="væske",AS171,AT171)-AF171,$AD171-SUM($AE171:AH171)))*$I$44*IF(AU171&lt;$I$29,1,0),0)</f>
        <v>0</v>
      </c>
      <c r="AJ171" s="3">
        <f>MAX(0,MIN(AJ$71,$AD171-SUM($AE171:AI171)))</f>
        <v>0.6903200545834256</v>
      </c>
      <c r="AK171" s="3">
        <f>IF($I$35="Ja",MAX(0,MIN(IF($I$36="væske",AS171,AT171)-AF171-AI171,$AD171-SUM($AE171:AJ171)))*$I$44*IF(AU171&lt;$I$33,1,0),0)</f>
        <v>0</v>
      </c>
      <c r="AL171" s="3">
        <f>MAX(0,MIN(AL$71,$AD171-SUM($AE171:AK171)))</f>
        <v>0</v>
      </c>
      <c r="AM171" s="3">
        <f t="shared" si="66"/>
        <v>0.53616621424464284</v>
      </c>
      <c r="AO171" s="55">
        <v>3</v>
      </c>
      <c r="AP171" s="58">
        <f t="shared" si="54"/>
        <v>3.6593925985507205</v>
      </c>
      <c r="AQ171" s="56">
        <f>IF($I$37="indtastes",$I$38,VLOOKUP(ROUND(AO171,0),'COP og ydelse'!$F$5:$J$31,3))</f>
        <v>3.2223054500000003</v>
      </c>
      <c r="AR171" s="56">
        <f t="shared" si="55"/>
        <v>3.6593925985507205</v>
      </c>
      <c r="AS171" s="56">
        <f t="shared" si="56"/>
        <v>2</v>
      </c>
      <c r="AT171" s="56">
        <f>IF($I$35="Ja",VLOOKUP(ROUND(AO171,0),'COP og ydelse'!$F$5:$J$31,5)/'COP og ydelse'!$J$14*$I$43,0)</f>
        <v>2.1367222930959913</v>
      </c>
      <c r="AU171" s="3">
        <f t="shared" si="57"/>
        <v>206.28857621814905</v>
      </c>
      <c r="AV171" s="3">
        <f t="shared" si="58"/>
        <v>2</v>
      </c>
      <c r="AW171" s="3">
        <f t="shared" si="59"/>
        <v>0.6903200545834256</v>
      </c>
      <c r="AX171" s="3">
        <f t="shared" si="67"/>
        <v>1.0517740040937569</v>
      </c>
      <c r="AY171" s="56">
        <f t="shared" si="60"/>
        <v>3.8488540059287493</v>
      </c>
      <c r="AZ171" s="3">
        <f t="shared" si="61"/>
        <v>0.51963519450704376</v>
      </c>
      <c r="BA171" s="3">
        <f t="shared" si="62"/>
        <v>196.87231807746531</v>
      </c>
      <c r="BB171" s="3">
        <f t="shared" si="68"/>
        <v>393.74463615493062</v>
      </c>
    </row>
    <row r="172" spans="9:54">
      <c r="I172" s="18"/>
      <c r="J172" s="16"/>
      <c r="M172" s="8">
        <f t="shared" si="69"/>
        <v>96</v>
      </c>
      <c r="N172" s="2">
        <v>18.827567000000013</v>
      </c>
      <c r="O172" s="2">
        <v>0</v>
      </c>
      <c r="Q172" s="9">
        <f t="shared" si="49"/>
        <v>96</v>
      </c>
      <c r="R172" s="3">
        <f t="shared" si="50"/>
        <v>3.2246221392908163</v>
      </c>
      <c r="S172" s="3">
        <f t="shared" si="63"/>
        <v>0.51214008570892855</v>
      </c>
      <c r="T172" s="3">
        <f>MAX(0,MIN(T$71,$R172-SUM($S172:S172)))</f>
        <v>0</v>
      </c>
      <c r="U172" s="56">
        <f t="shared" si="51"/>
        <v>5.1214008570892859E-2</v>
      </c>
      <c r="V172" s="3">
        <f>MAX(0,MIN(V$71,$R172-SUM($S172:U172)))</f>
        <v>0</v>
      </c>
      <c r="W172" s="3">
        <f>MAX(0,MIN(W$71,$R172-SUM($S172:V172)))</f>
        <v>0</v>
      </c>
      <c r="X172" s="3">
        <f>MAX(0,MIN(X$71,$R172-SUM($S172:W172)))</f>
        <v>2.6612680450109947</v>
      </c>
      <c r="Y172" s="3">
        <f>MAX(0,MIN(Y$71,$R172-SUM($S172:X172)))</f>
        <v>0</v>
      </c>
      <c r="Z172" s="3">
        <f>MAX(0,MIN(Z$71,$R172-SUM($S172:Y172)))</f>
        <v>0</v>
      </c>
      <c r="AA172" s="3">
        <f t="shared" si="64"/>
        <v>0.56335409427982142</v>
      </c>
      <c r="AC172" s="9">
        <f t="shared" si="52"/>
        <v>96</v>
      </c>
      <c r="AD172" s="3">
        <f t="shared" si="53"/>
        <v>3.2246221392908163</v>
      </c>
      <c r="AE172" s="3">
        <f>MIN(R172,Solvarmeproduktion!M100*$I$16/1000/24)</f>
        <v>0.51214008570892855</v>
      </c>
      <c r="AF172" s="3">
        <f>IF($I$35="Ja",MAX(0,MIN(IF($I$36="væske",AS172,AT172),$AD172-SUM($AE172:AE172)))*$I$44*IF(AU172&lt;$I$23,1,0),0)</f>
        <v>2</v>
      </c>
      <c r="AG172" s="56">
        <f t="shared" si="65"/>
        <v>0</v>
      </c>
      <c r="AH172" s="3">
        <f>MAX(0,MIN(AH$71,$AD172-SUM($AE172:AG172)))</f>
        <v>0</v>
      </c>
      <c r="AI172" s="3">
        <f>IF($I$35="Ja",MAX(0,MIN(IF($I$36="væske",AS172,AT172)-AF172,$AD172-SUM($AE172:AH172)))*$I$44*IF(AU172&lt;$I$29,1,0),0)</f>
        <v>0</v>
      </c>
      <c r="AJ172" s="3">
        <f>MAX(0,MIN(AJ$71,$AD172-SUM($AE172:AI172)))</f>
        <v>0.71248205358188788</v>
      </c>
      <c r="AK172" s="3">
        <f>IF($I$35="Ja",MAX(0,MIN(IF($I$36="væske",AS172,AT172)-AF172-AI172,$AD172-SUM($AE172:AJ172)))*$I$44*IF(AU172&lt;$I$33,1,0),0)</f>
        <v>0</v>
      </c>
      <c r="AL172" s="3">
        <f>MAX(0,MIN(AL$71,$AD172-SUM($AE172:AK172)))</f>
        <v>0</v>
      </c>
      <c r="AM172" s="3">
        <f t="shared" si="66"/>
        <v>0.51214008570892855</v>
      </c>
      <c r="AO172" s="55">
        <v>3</v>
      </c>
      <c r="AP172" s="58">
        <f t="shared" si="54"/>
        <v>3.6593925985507205</v>
      </c>
      <c r="AQ172" s="56">
        <f>IF($I$37="indtastes",$I$38,VLOOKUP(ROUND(AO172,0),'COP og ydelse'!$F$5:$J$31,3))</f>
        <v>3.2223054500000003</v>
      </c>
      <c r="AR172" s="56">
        <f t="shared" si="55"/>
        <v>3.6593925985507205</v>
      </c>
      <c r="AS172" s="56">
        <f t="shared" si="56"/>
        <v>2</v>
      </c>
      <c r="AT172" s="56">
        <f>IF($I$35="Ja",VLOOKUP(ROUND(AO172,0),'COP og ydelse'!$F$5:$J$31,5)/'COP og ydelse'!$J$14*$I$43,0)</f>
        <v>2.1367222930959913</v>
      </c>
      <c r="AU172" s="3">
        <f t="shared" si="57"/>
        <v>206.28857621814905</v>
      </c>
      <c r="AV172" s="3">
        <f t="shared" si="58"/>
        <v>2</v>
      </c>
      <c r="AW172" s="3">
        <f t="shared" si="59"/>
        <v>0.71248205358188788</v>
      </c>
      <c r="AX172" s="3">
        <f t="shared" si="67"/>
        <v>1.0534361540186417</v>
      </c>
      <c r="AY172" s="56">
        <f t="shared" si="60"/>
        <v>3.8549364650615541</v>
      </c>
      <c r="AZ172" s="3">
        <f t="shared" si="61"/>
        <v>0.51881529517453795</v>
      </c>
      <c r="BA172" s="3">
        <f t="shared" si="62"/>
        <v>196.58535331108828</v>
      </c>
      <c r="BB172" s="3">
        <f t="shared" si="68"/>
        <v>393.17070662217657</v>
      </c>
    </row>
    <row r="173" spans="9:54">
      <c r="I173" s="18"/>
      <c r="J173" s="16"/>
      <c r="M173" s="8">
        <f t="shared" si="69"/>
        <v>97</v>
      </c>
      <c r="N173" s="2">
        <v>18.816057000000001</v>
      </c>
      <c r="O173" s="2">
        <v>0</v>
      </c>
      <c r="Q173" s="9">
        <f t="shared" si="49"/>
        <v>97</v>
      </c>
      <c r="R173" s="3">
        <f t="shared" si="50"/>
        <v>3.2227581716968756</v>
      </c>
      <c r="S173" s="3">
        <f t="shared" si="63"/>
        <v>0.63651324167857148</v>
      </c>
      <c r="T173" s="3">
        <f>MAX(0,MIN(T$71,$R173-SUM($S173:S173)))</f>
        <v>0</v>
      </c>
      <c r="U173" s="56">
        <f t="shared" si="51"/>
        <v>6.3651324167857154E-2</v>
      </c>
      <c r="V173" s="3">
        <f>MAX(0,MIN(V$71,$R173-SUM($S173:U173)))</f>
        <v>0</v>
      </c>
      <c r="W173" s="3">
        <f>MAX(0,MIN(W$71,$R173-SUM($S173:V173)))</f>
        <v>0</v>
      </c>
      <c r="X173" s="3">
        <f>MAX(0,MIN(X$71,$R173-SUM($S173:W173)))</f>
        <v>2.5225936058504468</v>
      </c>
      <c r="Y173" s="3">
        <f>MAX(0,MIN(Y$71,$R173-SUM($S173:X173)))</f>
        <v>0</v>
      </c>
      <c r="Z173" s="3">
        <f>MAX(0,MIN(Z$71,$R173-SUM($S173:Y173)))</f>
        <v>4.4408920985006262E-16</v>
      </c>
      <c r="AA173" s="3">
        <f t="shared" si="64"/>
        <v>0.70016456584642861</v>
      </c>
      <c r="AC173" s="9">
        <f t="shared" si="52"/>
        <v>97</v>
      </c>
      <c r="AD173" s="3">
        <f t="shared" si="53"/>
        <v>3.2227581716968756</v>
      </c>
      <c r="AE173" s="3">
        <f>MIN(R173,Solvarmeproduktion!M101*$I$16/1000/24)</f>
        <v>0.63651324167857148</v>
      </c>
      <c r="AF173" s="3">
        <f>IF($I$35="Ja",MAX(0,MIN(IF($I$36="væske",AS173,AT173),$AD173-SUM($AE173:AE173)))*$I$44*IF(AU173&lt;$I$23,1,0),0)</f>
        <v>2</v>
      </c>
      <c r="AG173" s="56">
        <f t="shared" si="65"/>
        <v>0</v>
      </c>
      <c r="AH173" s="3">
        <f>MAX(0,MIN(AH$71,$AD173-SUM($AE173:AG173)))</f>
        <v>0</v>
      </c>
      <c r="AI173" s="3">
        <f>IF($I$35="Ja",MAX(0,MIN(IF($I$36="væske",AS173,AT173)-AF173,$AD173-SUM($AE173:AH173)))*$I$44*IF(AU173&lt;$I$29,1,0),0)</f>
        <v>0</v>
      </c>
      <c r="AJ173" s="3">
        <f>MAX(0,MIN(AJ$71,$AD173-SUM($AE173:AI173)))</f>
        <v>0.58624493001830436</v>
      </c>
      <c r="AK173" s="3">
        <f>IF($I$35="Ja",MAX(0,MIN(IF($I$36="væske",AS173,AT173)-AF173-AI173,$AD173-SUM($AE173:AJ173)))*$I$44*IF(AU173&lt;$I$33,1,0),0)</f>
        <v>0</v>
      </c>
      <c r="AL173" s="3">
        <f>MAX(0,MIN(AL$71,$AD173-SUM($AE173:AK173)))</f>
        <v>0</v>
      </c>
      <c r="AM173" s="3">
        <f t="shared" si="66"/>
        <v>0.63651324167857148</v>
      </c>
      <c r="AO173" s="55">
        <v>3</v>
      </c>
      <c r="AP173" s="58">
        <f t="shared" si="54"/>
        <v>3.6593925985507205</v>
      </c>
      <c r="AQ173" s="56">
        <f>IF($I$37="indtastes",$I$38,VLOOKUP(ROUND(AO173,0),'COP og ydelse'!$F$5:$J$31,3))</f>
        <v>3.2223054500000003</v>
      </c>
      <c r="AR173" s="56">
        <f t="shared" si="55"/>
        <v>3.6593925985507205</v>
      </c>
      <c r="AS173" s="56">
        <f t="shared" si="56"/>
        <v>2</v>
      </c>
      <c r="AT173" s="56">
        <f>IF($I$35="Ja",VLOOKUP(ROUND(AO173,0),'COP og ydelse'!$F$5:$J$31,5)/'COP og ydelse'!$J$14*$I$43,0)</f>
        <v>2.1367222930959913</v>
      </c>
      <c r="AU173" s="3">
        <f t="shared" si="57"/>
        <v>206.28857621814905</v>
      </c>
      <c r="AV173" s="3">
        <f t="shared" si="58"/>
        <v>2</v>
      </c>
      <c r="AW173" s="3">
        <f t="shared" si="59"/>
        <v>0.58624493001830436</v>
      </c>
      <c r="AX173" s="3">
        <f t="shared" si="67"/>
        <v>1.0439683697513729</v>
      </c>
      <c r="AY173" s="56">
        <f t="shared" si="60"/>
        <v>3.8202901253892358</v>
      </c>
      <c r="AZ173" s="3">
        <f t="shared" si="61"/>
        <v>0.52352044854086233</v>
      </c>
      <c r="BA173" s="3">
        <f t="shared" si="62"/>
        <v>198.23215698930181</v>
      </c>
      <c r="BB173" s="3">
        <f t="shared" si="68"/>
        <v>396.46431397860363</v>
      </c>
    </row>
    <row r="174" spans="9:54">
      <c r="I174" s="18"/>
      <c r="J174" s="16"/>
      <c r="M174" s="8">
        <f t="shared" si="69"/>
        <v>98</v>
      </c>
      <c r="N174" s="2">
        <v>18.75850500000001</v>
      </c>
      <c r="O174" s="2">
        <v>0</v>
      </c>
      <c r="Q174" s="9">
        <f t="shared" si="49"/>
        <v>98</v>
      </c>
      <c r="R174" s="3">
        <f t="shared" si="50"/>
        <v>3.2134380098405453</v>
      </c>
      <c r="S174" s="3">
        <f t="shared" si="63"/>
        <v>0.64403688705357143</v>
      </c>
      <c r="T174" s="3">
        <f>MAX(0,MIN(T$71,$R174-SUM($S174:S174)))</f>
        <v>0</v>
      </c>
      <c r="U174" s="56">
        <f t="shared" si="51"/>
        <v>6.4403688705357148E-2</v>
      </c>
      <c r="V174" s="3">
        <f>MAX(0,MIN(V$71,$R174-SUM($S174:U174)))</f>
        <v>0</v>
      </c>
      <c r="W174" s="3">
        <f>MAX(0,MIN(W$71,$R174-SUM($S174:V174)))</f>
        <v>0</v>
      </c>
      <c r="X174" s="3">
        <f>MAX(0,MIN(X$71,$R174-SUM($S174:W174)))</f>
        <v>2.5049974340816168</v>
      </c>
      <c r="Y174" s="3">
        <f>MAX(0,MIN(Y$71,$R174-SUM($S174:X174)))</f>
        <v>0</v>
      </c>
      <c r="Z174" s="3">
        <f>MAX(0,MIN(Z$71,$R174-SUM($S174:Y174)))</f>
        <v>0</v>
      </c>
      <c r="AA174" s="3">
        <f t="shared" si="64"/>
        <v>0.7084405757589286</v>
      </c>
      <c r="AC174" s="9">
        <f t="shared" si="52"/>
        <v>98</v>
      </c>
      <c r="AD174" s="3">
        <f t="shared" si="53"/>
        <v>3.2134380098405453</v>
      </c>
      <c r="AE174" s="3">
        <f>MIN(R174,Solvarmeproduktion!M102*$I$16/1000/24)</f>
        <v>0.64403688705357143</v>
      </c>
      <c r="AF174" s="3">
        <f>IF($I$35="Ja",MAX(0,MIN(IF($I$36="væske",AS174,AT174),$AD174-SUM($AE174:AE174)))*$I$44*IF(AU174&lt;$I$23,1,0),0)</f>
        <v>2</v>
      </c>
      <c r="AG174" s="56">
        <f t="shared" si="65"/>
        <v>0</v>
      </c>
      <c r="AH174" s="3">
        <f>MAX(0,MIN(AH$71,$AD174-SUM($AE174:AG174)))</f>
        <v>0</v>
      </c>
      <c r="AI174" s="3">
        <f>IF($I$35="Ja",MAX(0,MIN(IF($I$36="væske",AS174,AT174)-AF174,$AD174-SUM($AE174:AH174)))*$I$44*IF(AU174&lt;$I$29,1,0),0)</f>
        <v>0</v>
      </c>
      <c r="AJ174" s="3">
        <f>MAX(0,MIN(AJ$71,$AD174-SUM($AE174:AI174)))</f>
        <v>0.56940112278697397</v>
      </c>
      <c r="AK174" s="3">
        <f>IF($I$35="Ja",MAX(0,MIN(IF($I$36="væske",AS174,AT174)-AF174-AI174,$AD174-SUM($AE174:AJ174)))*$I$44*IF(AU174&lt;$I$33,1,0),0)</f>
        <v>0</v>
      </c>
      <c r="AL174" s="3">
        <f>MAX(0,MIN(AL$71,$AD174-SUM($AE174:AK174)))</f>
        <v>0</v>
      </c>
      <c r="AM174" s="3">
        <f t="shared" si="66"/>
        <v>0.64403688705357143</v>
      </c>
      <c r="AO174" s="55">
        <v>3.2</v>
      </c>
      <c r="AP174" s="58">
        <f t="shared" si="54"/>
        <v>3.6593925985507205</v>
      </c>
      <c r="AQ174" s="56">
        <f>IF($I$37="indtastes",$I$38,VLOOKUP(ROUND(AO174,0),'COP og ydelse'!$F$5:$J$31,3))</f>
        <v>3.2223054500000003</v>
      </c>
      <c r="AR174" s="56">
        <f t="shared" si="55"/>
        <v>3.6593925985507205</v>
      </c>
      <c r="AS174" s="56">
        <f t="shared" si="56"/>
        <v>2</v>
      </c>
      <c r="AT174" s="56">
        <f>IF($I$35="Ja",VLOOKUP(ROUND(AO174,0),'COP og ydelse'!$F$5:$J$31,5)/'COP og ydelse'!$J$14*$I$43,0)</f>
        <v>2.1367222930959913</v>
      </c>
      <c r="AU174" s="3">
        <f t="shared" si="57"/>
        <v>206.28857621814905</v>
      </c>
      <c r="AV174" s="3">
        <f t="shared" si="58"/>
        <v>2</v>
      </c>
      <c r="AW174" s="3">
        <f t="shared" si="59"/>
        <v>0.56940112278697397</v>
      </c>
      <c r="AX174" s="3">
        <f t="shared" si="67"/>
        <v>1.0427050842090231</v>
      </c>
      <c r="AY174" s="56">
        <f t="shared" si="60"/>
        <v>3.8156672676257046</v>
      </c>
      <c r="AZ174" s="3">
        <f t="shared" si="61"/>
        <v>0.52415471783117451</v>
      </c>
      <c r="BA174" s="3">
        <f t="shared" si="62"/>
        <v>198.4541512409111</v>
      </c>
      <c r="BB174" s="3">
        <f t="shared" si="68"/>
        <v>396.9083024818222</v>
      </c>
    </row>
    <row r="175" spans="9:54">
      <c r="I175" s="18"/>
      <c r="J175" s="16"/>
      <c r="M175" s="8">
        <f t="shared" si="69"/>
        <v>99</v>
      </c>
      <c r="N175" s="2">
        <v>18.75466900000001</v>
      </c>
      <c r="O175" s="2">
        <v>0</v>
      </c>
      <c r="Q175" s="9">
        <f t="shared" si="49"/>
        <v>99</v>
      </c>
      <c r="R175" s="3">
        <f t="shared" si="50"/>
        <v>3.2128167952714448</v>
      </c>
      <c r="S175" s="3">
        <f t="shared" si="63"/>
        <v>0.49827653225000001</v>
      </c>
      <c r="T175" s="3">
        <f>MAX(0,MIN(T$71,$R175-SUM($S175:S175)))</f>
        <v>0</v>
      </c>
      <c r="U175" s="56">
        <f t="shared" si="51"/>
        <v>4.9827653225000004E-2</v>
      </c>
      <c r="V175" s="3">
        <f>MAX(0,MIN(V$71,$R175-SUM($S175:U175)))</f>
        <v>0</v>
      </c>
      <c r="W175" s="3">
        <f>MAX(0,MIN(W$71,$R175-SUM($S175:V175)))</f>
        <v>0</v>
      </c>
      <c r="X175" s="3">
        <f>MAX(0,MIN(X$71,$R175-SUM($S175:W175)))</f>
        <v>2.6647126097964446</v>
      </c>
      <c r="Y175" s="3">
        <f>MAX(0,MIN(Y$71,$R175-SUM($S175:X175)))</f>
        <v>0</v>
      </c>
      <c r="Z175" s="3">
        <f>MAX(0,MIN(Z$71,$R175-SUM($S175:Y175)))</f>
        <v>0</v>
      </c>
      <c r="AA175" s="3">
        <f t="shared" si="64"/>
        <v>0.54810418547500006</v>
      </c>
      <c r="AC175" s="9">
        <f t="shared" si="52"/>
        <v>99</v>
      </c>
      <c r="AD175" s="3">
        <f t="shared" si="53"/>
        <v>3.2128167952714448</v>
      </c>
      <c r="AE175" s="3">
        <f>MIN(R175,Solvarmeproduktion!M103*$I$16/1000/24)</f>
        <v>0.49827653225000001</v>
      </c>
      <c r="AF175" s="3">
        <f>IF($I$35="Ja",MAX(0,MIN(IF($I$36="væske",AS175,AT175),$AD175-SUM($AE175:AE175)))*$I$44*IF(AU175&lt;$I$23,1,0),0)</f>
        <v>2</v>
      </c>
      <c r="AG175" s="56">
        <f t="shared" si="65"/>
        <v>0</v>
      </c>
      <c r="AH175" s="3">
        <f>MAX(0,MIN(AH$71,$AD175-SUM($AE175:AG175)))</f>
        <v>0</v>
      </c>
      <c r="AI175" s="3">
        <f>IF($I$35="Ja",MAX(0,MIN(IF($I$36="væske",AS175,AT175)-AF175,$AD175-SUM($AE175:AH175)))*$I$44*IF(AU175&lt;$I$29,1,0),0)</f>
        <v>0</v>
      </c>
      <c r="AJ175" s="3">
        <f>MAX(0,MIN(AJ$71,$AD175-SUM($AE175:AI175)))</f>
        <v>0.71454026302144458</v>
      </c>
      <c r="AK175" s="3">
        <f>IF($I$35="Ja",MAX(0,MIN(IF($I$36="væske",AS175,AT175)-AF175-AI175,$AD175-SUM($AE175:AJ175)))*$I$44*IF(AU175&lt;$I$33,1,0),0)</f>
        <v>0</v>
      </c>
      <c r="AL175" s="3">
        <f>MAX(0,MIN(AL$71,$AD175-SUM($AE175:AK175)))</f>
        <v>0</v>
      </c>
      <c r="AM175" s="3">
        <f t="shared" si="66"/>
        <v>0.49827653225000001</v>
      </c>
      <c r="AO175" s="55">
        <v>3.2</v>
      </c>
      <c r="AP175" s="58">
        <f t="shared" si="54"/>
        <v>3.6593925985507205</v>
      </c>
      <c r="AQ175" s="56">
        <f>IF($I$37="indtastes",$I$38,VLOOKUP(ROUND(AO175,0),'COP og ydelse'!$F$5:$J$31,3))</f>
        <v>3.2223054500000003</v>
      </c>
      <c r="AR175" s="56">
        <f t="shared" si="55"/>
        <v>3.6593925985507205</v>
      </c>
      <c r="AS175" s="56">
        <f t="shared" si="56"/>
        <v>2</v>
      </c>
      <c r="AT175" s="56">
        <f>IF($I$35="Ja",VLOOKUP(ROUND(AO175,0),'COP og ydelse'!$F$5:$J$31,5)/'COP og ydelse'!$J$14*$I$43,0)</f>
        <v>2.1367222930959913</v>
      </c>
      <c r="AU175" s="3">
        <f t="shared" si="57"/>
        <v>206.28857621814905</v>
      </c>
      <c r="AV175" s="3">
        <f t="shared" si="58"/>
        <v>2</v>
      </c>
      <c r="AW175" s="3">
        <f t="shared" si="59"/>
        <v>0.71454026302144458</v>
      </c>
      <c r="AX175" s="3">
        <f t="shared" si="67"/>
        <v>1.0535905197266084</v>
      </c>
      <c r="AY175" s="56">
        <f t="shared" si="60"/>
        <v>3.855501349790758</v>
      </c>
      <c r="AZ175" s="3">
        <f t="shared" si="61"/>
        <v>0.51873928149669613</v>
      </c>
      <c r="BA175" s="3">
        <f t="shared" si="62"/>
        <v>196.55874852384366</v>
      </c>
      <c r="BB175" s="3">
        <f t="shared" si="68"/>
        <v>393.11749704768732</v>
      </c>
    </row>
    <row r="176" spans="9:54">
      <c r="I176" s="18"/>
      <c r="J176" s="16"/>
      <c r="M176" s="8">
        <f t="shared" si="69"/>
        <v>100</v>
      </c>
      <c r="N176" s="2">
        <v>18.693279999999991</v>
      </c>
      <c r="O176" s="2">
        <v>0</v>
      </c>
      <c r="Q176" s="9">
        <f t="shared" si="49"/>
        <v>100</v>
      </c>
      <c r="R176" s="3">
        <f t="shared" si="50"/>
        <v>3.2028752569026908</v>
      </c>
      <c r="S176" s="3">
        <f t="shared" si="63"/>
        <v>0.34847244816071427</v>
      </c>
      <c r="T176" s="3">
        <f>MAX(0,MIN(T$71,$R176-SUM($S176:S176)))</f>
        <v>0</v>
      </c>
      <c r="U176" s="56">
        <f t="shared" si="51"/>
        <v>3.4847244816071425E-2</v>
      </c>
      <c r="V176" s="3">
        <f>MAX(0,MIN(V$71,$R176-SUM($S176:U176)))</f>
        <v>0</v>
      </c>
      <c r="W176" s="3">
        <f>MAX(0,MIN(W$71,$R176-SUM($S176:V176)))</f>
        <v>0</v>
      </c>
      <c r="X176" s="3">
        <f>MAX(0,MIN(X$71,$R176-SUM($S176:W176)))</f>
        <v>2.8195555639259053</v>
      </c>
      <c r="Y176" s="3">
        <f>MAX(0,MIN(Y$71,$R176-SUM($S176:X176)))</f>
        <v>0</v>
      </c>
      <c r="Z176" s="3">
        <f>MAX(0,MIN(Z$71,$R176-SUM($S176:Y176)))</f>
        <v>0</v>
      </c>
      <c r="AA176" s="3">
        <f t="shared" si="64"/>
        <v>0.3833196929767857</v>
      </c>
      <c r="AC176" s="9">
        <f t="shared" si="52"/>
        <v>100</v>
      </c>
      <c r="AD176" s="3">
        <f t="shared" si="53"/>
        <v>3.2028752569026908</v>
      </c>
      <c r="AE176" s="3">
        <f>MIN(R176,Solvarmeproduktion!M104*$I$16/1000/24)</f>
        <v>0.34847244816071427</v>
      </c>
      <c r="AF176" s="3">
        <f>IF($I$35="Ja",MAX(0,MIN(IF($I$36="væske",AS176,AT176),$AD176-SUM($AE176:AE176)))*$I$44*IF(AU176&lt;$I$23,1,0),0)</f>
        <v>2</v>
      </c>
      <c r="AG176" s="56">
        <f t="shared" si="65"/>
        <v>0</v>
      </c>
      <c r="AH176" s="3">
        <f>MAX(0,MIN(AH$71,$AD176-SUM($AE176:AG176)))</f>
        <v>0</v>
      </c>
      <c r="AI176" s="3">
        <f>IF($I$35="Ja",MAX(0,MIN(IF($I$36="væske",AS176,AT176)-AF176,$AD176-SUM($AE176:AH176)))*$I$44*IF(AU176&lt;$I$29,1,0),0)</f>
        <v>0</v>
      </c>
      <c r="AJ176" s="3">
        <f>MAX(0,MIN(AJ$71,$AD176-SUM($AE176:AI176)))</f>
        <v>0.85440280874197638</v>
      </c>
      <c r="AK176" s="3">
        <f>IF($I$35="Ja",MAX(0,MIN(IF($I$36="væske",AS176,AT176)-AF176-AI176,$AD176-SUM($AE176:AJ176)))*$I$44*IF(AU176&lt;$I$33,1,0),0)</f>
        <v>0</v>
      </c>
      <c r="AL176" s="3">
        <f>MAX(0,MIN(AL$71,$AD176-SUM($AE176:AK176)))</f>
        <v>0</v>
      </c>
      <c r="AM176" s="3">
        <f t="shared" si="66"/>
        <v>0.34847244816071427</v>
      </c>
      <c r="AO176" s="55">
        <v>3.2</v>
      </c>
      <c r="AP176" s="58">
        <f t="shared" si="54"/>
        <v>3.6593925985507205</v>
      </c>
      <c r="AQ176" s="56">
        <f>IF($I$37="indtastes",$I$38,VLOOKUP(ROUND(AO176,0),'COP og ydelse'!$F$5:$J$31,3))</f>
        <v>3.2223054500000003</v>
      </c>
      <c r="AR176" s="56">
        <f t="shared" si="55"/>
        <v>3.6593925985507205</v>
      </c>
      <c r="AS176" s="56">
        <f t="shared" si="56"/>
        <v>2</v>
      </c>
      <c r="AT176" s="56">
        <f>IF($I$35="Ja",VLOOKUP(ROUND(AO176,0),'COP og ydelse'!$F$5:$J$31,5)/'COP og ydelse'!$J$14*$I$43,0)</f>
        <v>2.1367222930959913</v>
      </c>
      <c r="AU176" s="3">
        <f t="shared" si="57"/>
        <v>206.28857621814905</v>
      </c>
      <c r="AV176" s="3">
        <f t="shared" si="58"/>
        <v>2</v>
      </c>
      <c r="AW176" s="3">
        <f t="shared" si="59"/>
        <v>0.85440280874197638</v>
      </c>
      <c r="AX176" s="3">
        <f t="shared" si="67"/>
        <v>1.0640802106556482</v>
      </c>
      <c r="AY176" s="56">
        <f t="shared" si="60"/>
        <v>3.8938872471375703</v>
      </c>
      <c r="AZ176" s="3">
        <f t="shared" si="61"/>
        <v>0.51362555540616051</v>
      </c>
      <c r="BA176" s="3">
        <f t="shared" si="62"/>
        <v>194.76894439215619</v>
      </c>
      <c r="BB176" s="3">
        <f t="shared" si="68"/>
        <v>389.53788878431237</v>
      </c>
    </row>
    <row r="177" spans="9:54">
      <c r="I177" s="18"/>
      <c r="J177" s="16"/>
      <c r="M177" s="8">
        <f t="shared" si="69"/>
        <v>101</v>
      </c>
      <c r="N177" s="2">
        <v>18.677933000000021</v>
      </c>
      <c r="O177" s="2">
        <v>0</v>
      </c>
      <c r="Q177" s="9">
        <f t="shared" si="49"/>
        <v>101</v>
      </c>
      <c r="R177" s="3">
        <f t="shared" si="50"/>
        <v>3.2003899127963376</v>
      </c>
      <c r="S177" s="3">
        <f t="shared" si="63"/>
        <v>0.48085198942857138</v>
      </c>
      <c r="T177" s="3">
        <f>MAX(0,MIN(T$71,$R177-SUM($S177:S177)))</f>
        <v>0</v>
      </c>
      <c r="U177" s="56">
        <f t="shared" si="51"/>
        <v>4.8085198942857142E-2</v>
      </c>
      <c r="V177" s="3">
        <f>MAX(0,MIN(V$71,$R177-SUM($S177:U177)))</f>
        <v>0</v>
      </c>
      <c r="W177" s="3">
        <f>MAX(0,MIN(W$71,$R177-SUM($S177:V177)))</f>
        <v>0</v>
      </c>
      <c r="X177" s="3">
        <f>MAX(0,MIN(X$71,$R177-SUM($S177:W177)))</f>
        <v>2.6714527244249089</v>
      </c>
      <c r="Y177" s="3">
        <f>MAX(0,MIN(Y$71,$R177-SUM($S177:X177)))</f>
        <v>0</v>
      </c>
      <c r="Z177" s="3">
        <f>MAX(0,MIN(Z$71,$R177-SUM($S177:Y177)))</f>
        <v>0</v>
      </c>
      <c r="AA177" s="3">
        <f t="shared" si="64"/>
        <v>0.52893718837142856</v>
      </c>
      <c r="AC177" s="9">
        <f t="shared" si="52"/>
        <v>101</v>
      </c>
      <c r="AD177" s="3">
        <f t="shared" si="53"/>
        <v>3.2003899127963376</v>
      </c>
      <c r="AE177" s="3">
        <f>MIN(R177,Solvarmeproduktion!M105*$I$16/1000/24)</f>
        <v>0.48085198942857138</v>
      </c>
      <c r="AF177" s="3">
        <f>IF($I$35="Ja",MAX(0,MIN(IF($I$36="væske",AS177,AT177),$AD177-SUM($AE177:AE177)))*$I$44*IF(AU177&lt;$I$23,1,0),0)</f>
        <v>2</v>
      </c>
      <c r="AG177" s="56">
        <f t="shared" si="65"/>
        <v>0</v>
      </c>
      <c r="AH177" s="3">
        <f>MAX(0,MIN(AH$71,$AD177-SUM($AE177:AG177)))</f>
        <v>0</v>
      </c>
      <c r="AI177" s="3">
        <f>IF($I$35="Ja",MAX(0,MIN(IF($I$36="væske",AS177,AT177)-AF177,$AD177-SUM($AE177:AH177)))*$I$44*IF(AU177&lt;$I$29,1,0),0)</f>
        <v>0</v>
      </c>
      <c r="AJ177" s="3">
        <f>MAX(0,MIN(AJ$71,$AD177-SUM($AE177:AI177)))</f>
        <v>0.71953792336776612</v>
      </c>
      <c r="AK177" s="3">
        <f>IF($I$35="Ja",MAX(0,MIN(IF($I$36="væske",AS177,AT177)-AF177-AI177,$AD177-SUM($AE177:AJ177)))*$I$44*IF(AU177&lt;$I$33,1,0),0)</f>
        <v>0</v>
      </c>
      <c r="AL177" s="3">
        <f>MAX(0,MIN(AL$71,$AD177-SUM($AE177:AK177)))</f>
        <v>0</v>
      </c>
      <c r="AM177" s="3">
        <f t="shared" si="66"/>
        <v>0.48085198942857138</v>
      </c>
      <c r="AO177" s="55">
        <v>3.3</v>
      </c>
      <c r="AP177" s="58">
        <f t="shared" si="54"/>
        <v>3.6593925985507205</v>
      </c>
      <c r="AQ177" s="56">
        <f>IF($I$37="indtastes",$I$38,VLOOKUP(ROUND(AO177,0),'COP og ydelse'!$F$5:$J$31,3))</f>
        <v>3.2223054500000003</v>
      </c>
      <c r="AR177" s="56">
        <f t="shared" si="55"/>
        <v>3.6593925985507205</v>
      </c>
      <c r="AS177" s="56">
        <f t="shared" si="56"/>
        <v>2</v>
      </c>
      <c r="AT177" s="56">
        <f>IF($I$35="Ja",VLOOKUP(ROUND(AO177,0),'COP og ydelse'!$F$5:$J$31,5)/'COP og ydelse'!$J$14*$I$43,0)</f>
        <v>2.1367222930959913</v>
      </c>
      <c r="AU177" s="3">
        <f t="shared" si="57"/>
        <v>206.28857621814905</v>
      </c>
      <c r="AV177" s="3">
        <f t="shared" si="58"/>
        <v>2</v>
      </c>
      <c r="AW177" s="3">
        <f t="shared" si="59"/>
        <v>0.71953792336776612</v>
      </c>
      <c r="AX177" s="3">
        <f t="shared" si="67"/>
        <v>1.0539653442525825</v>
      </c>
      <c r="AY177" s="56">
        <f t="shared" si="60"/>
        <v>3.8568729798868624</v>
      </c>
      <c r="AZ177" s="3">
        <f t="shared" si="61"/>
        <v>0.51855480085285777</v>
      </c>
      <c r="BA177" s="3">
        <f t="shared" si="62"/>
        <v>196.49418029850023</v>
      </c>
      <c r="BB177" s="3">
        <f t="shared" si="68"/>
        <v>392.98836059700045</v>
      </c>
    </row>
    <row r="178" spans="9:54">
      <c r="I178" s="18"/>
      <c r="J178" s="16"/>
      <c r="M178" s="8">
        <f t="shared" si="69"/>
        <v>102</v>
      </c>
      <c r="N178" s="2">
        <v>18.539809999999992</v>
      </c>
      <c r="O178" s="2">
        <v>0</v>
      </c>
      <c r="Q178" s="9">
        <f t="shared" si="49"/>
        <v>102</v>
      </c>
      <c r="R178" s="3">
        <f t="shared" si="50"/>
        <v>3.1780218158391098</v>
      </c>
      <c r="S178" s="3">
        <f t="shared" si="63"/>
        <v>0.40083965792142856</v>
      </c>
      <c r="T178" s="3">
        <f>MAX(0,MIN(T$71,$R178-SUM($S178:S178)))</f>
        <v>0</v>
      </c>
      <c r="U178" s="56">
        <f t="shared" si="51"/>
        <v>4.0083965792142857E-2</v>
      </c>
      <c r="V178" s="3">
        <f>MAX(0,MIN(V$71,$R178-SUM($S178:U178)))</f>
        <v>0</v>
      </c>
      <c r="W178" s="3">
        <f>MAX(0,MIN(W$71,$R178-SUM($S178:V178)))</f>
        <v>0</v>
      </c>
      <c r="X178" s="3">
        <f>MAX(0,MIN(X$71,$R178-SUM($S178:W178)))</f>
        <v>2.7370981921255382</v>
      </c>
      <c r="Y178" s="3">
        <f>MAX(0,MIN(Y$71,$R178-SUM($S178:X178)))</f>
        <v>0</v>
      </c>
      <c r="Z178" s="3">
        <f>MAX(0,MIN(Z$71,$R178-SUM($S178:Y178)))</f>
        <v>4.4408920985006262E-16</v>
      </c>
      <c r="AA178" s="3">
        <f t="shared" si="64"/>
        <v>0.44092362371357141</v>
      </c>
      <c r="AC178" s="9">
        <f t="shared" si="52"/>
        <v>102</v>
      </c>
      <c r="AD178" s="3">
        <f t="shared" si="53"/>
        <v>3.1780218158391098</v>
      </c>
      <c r="AE178" s="3">
        <f>MIN(R178,Solvarmeproduktion!M106*$I$16/1000/24)</f>
        <v>0.40083965792142856</v>
      </c>
      <c r="AF178" s="3">
        <f>IF($I$35="Ja",MAX(0,MIN(IF($I$36="væske",AS178,AT178),$AD178-SUM($AE178:AE178)))*$I$44*IF(AU178&lt;$I$23,1,0),0)</f>
        <v>2</v>
      </c>
      <c r="AG178" s="56">
        <f t="shared" si="65"/>
        <v>0</v>
      </c>
      <c r="AH178" s="3">
        <f>MAX(0,MIN(AH$71,$AD178-SUM($AE178:AG178)))</f>
        <v>0</v>
      </c>
      <c r="AI178" s="3">
        <f>IF($I$35="Ja",MAX(0,MIN(IF($I$36="væske",AS178,AT178)-AF178,$AD178-SUM($AE178:AH178)))*$I$44*IF(AU178&lt;$I$29,1,0),0)</f>
        <v>0</v>
      </c>
      <c r="AJ178" s="3">
        <f>MAX(0,MIN(AJ$71,$AD178-SUM($AE178:AI178)))</f>
        <v>0.77718215791768142</v>
      </c>
      <c r="AK178" s="3">
        <f>IF($I$35="Ja",MAX(0,MIN(IF($I$36="væske",AS178,AT178)-AF178-AI178,$AD178-SUM($AE178:AJ178)))*$I$44*IF(AU178&lt;$I$33,1,0),0)</f>
        <v>0</v>
      </c>
      <c r="AL178" s="3">
        <f>MAX(0,MIN(AL$71,$AD178-SUM($AE178:AK178)))</f>
        <v>0</v>
      </c>
      <c r="AM178" s="3">
        <f t="shared" si="66"/>
        <v>0.40083965792142856</v>
      </c>
      <c r="AO178" s="55">
        <v>3.4</v>
      </c>
      <c r="AP178" s="58">
        <f t="shared" si="54"/>
        <v>3.6593925985507205</v>
      </c>
      <c r="AQ178" s="56">
        <f>IF($I$37="indtastes",$I$38,VLOOKUP(ROUND(AO178,0),'COP og ydelse'!$F$5:$J$31,3))</f>
        <v>3.2223054500000003</v>
      </c>
      <c r="AR178" s="56">
        <f t="shared" si="55"/>
        <v>3.6593925985507205</v>
      </c>
      <c r="AS178" s="56">
        <f t="shared" si="56"/>
        <v>2</v>
      </c>
      <c r="AT178" s="56">
        <f>IF($I$35="Ja",VLOOKUP(ROUND(AO178,0),'COP og ydelse'!$F$5:$J$31,5)/'COP og ydelse'!$J$14*$I$43,0)</f>
        <v>2.1367222930959913</v>
      </c>
      <c r="AU178" s="3">
        <f t="shared" si="57"/>
        <v>206.28857621814905</v>
      </c>
      <c r="AV178" s="3">
        <f t="shared" si="58"/>
        <v>2</v>
      </c>
      <c r="AW178" s="3">
        <f t="shared" si="59"/>
        <v>0.77718215791768142</v>
      </c>
      <c r="AX178" s="3">
        <f t="shared" si="67"/>
        <v>1.0582886618438261</v>
      </c>
      <c r="AY178" s="56">
        <f t="shared" si="60"/>
        <v>3.8726936962814436</v>
      </c>
      <c r="AZ178" s="3">
        <f t="shared" si="61"/>
        <v>0.51643640237295241</v>
      </c>
      <c r="BA178" s="3">
        <f t="shared" si="62"/>
        <v>195.75274083053336</v>
      </c>
      <c r="BB178" s="3">
        <f t="shared" si="68"/>
        <v>391.50548166106671</v>
      </c>
    </row>
    <row r="179" spans="9:54">
      <c r="I179" s="18"/>
      <c r="J179" s="16"/>
      <c r="M179" s="8">
        <f t="shared" si="69"/>
        <v>103</v>
      </c>
      <c r="N179" s="2">
        <v>18.394012999999983</v>
      </c>
      <c r="O179" s="2">
        <v>0</v>
      </c>
      <c r="Q179" s="9">
        <f t="shared" si="49"/>
        <v>103</v>
      </c>
      <c r="R179" s="3">
        <f t="shared" si="50"/>
        <v>3.1544109658570467</v>
      </c>
      <c r="S179" s="3">
        <f t="shared" si="63"/>
        <v>0.40083965792142856</v>
      </c>
      <c r="T179" s="3">
        <f>MAX(0,MIN(T$71,$R179-SUM($S179:S179)))</f>
        <v>0</v>
      </c>
      <c r="U179" s="56">
        <f t="shared" si="51"/>
        <v>4.0083965792142857E-2</v>
      </c>
      <c r="V179" s="3">
        <f>MAX(0,MIN(V$71,$R179-SUM($S179:U179)))</f>
        <v>0</v>
      </c>
      <c r="W179" s="3">
        <f>MAX(0,MIN(W$71,$R179-SUM($S179:V179)))</f>
        <v>0</v>
      </c>
      <c r="X179" s="3">
        <f>MAX(0,MIN(X$71,$R179-SUM($S179:W179)))</f>
        <v>2.7134873421434751</v>
      </c>
      <c r="Y179" s="3">
        <f>MAX(0,MIN(Y$71,$R179-SUM($S179:X179)))</f>
        <v>0</v>
      </c>
      <c r="Z179" s="3">
        <f>MAX(0,MIN(Z$71,$R179-SUM($S179:Y179)))</f>
        <v>4.4408920985006262E-16</v>
      </c>
      <c r="AA179" s="3">
        <f t="shared" si="64"/>
        <v>0.44092362371357141</v>
      </c>
      <c r="AC179" s="9">
        <f t="shared" si="52"/>
        <v>103</v>
      </c>
      <c r="AD179" s="3">
        <f t="shared" si="53"/>
        <v>3.1544109658570467</v>
      </c>
      <c r="AE179" s="3">
        <f>MIN(R179,Solvarmeproduktion!M107*$I$16/1000/24)</f>
        <v>0.40083965792142856</v>
      </c>
      <c r="AF179" s="3">
        <f>IF($I$35="Ja",MAX(0,MIN(IF($I$36="væske",AS179,AT179),$AD179-SUM($AE179:AE179)))*$I$44*IF(AU179&lt;$I$23,1,0),0)</f>
        <v>2</v>
      </c>
      <c r="AG179" s="56">
        <f t="shared" si="65"/>
        <v>0</v>
      </c>
      <c r="AH179" s="3">
        <f>MAX(0,MIN(AH$71,$AD179-SUM($AE179:AG179)))</f>
        <v>0</v>
      </c>
      <c r="AI179" s="3">
        <f>IF($I$35="Ja",MAX(0,MIN(IF($I$36="væske",AS179,AT179)-AF179,$AD179-SUM($AE179:AH179)))*$I$44*IF(AU179&lt;$I$29,1,0),0)</f>
        <v>0</v>
      </c>
      <c r="AJ179" s="3">
        <f>MAX(0,MIN(AJ$71,$AD179-SUM($AE179:AI179)))</f>
        <v>0.75357130793561833</v>
      </c>
      <c r="AK179" s="3">
        <f>IF($I$35="Ja",MAX(0,MIN(IF($I$36="væske",AS179,AT179)-AF179-AI179,$AD179-SUM($AE179:AJ179)))*$I$44*IF(AU179&lt;$I$33,1,0),0)</f>
        <v>0</v>
      </c>
      <c r="AL179" s="3">
        <f>MAX(0,MIN(AL$71,$AD179-SUM($AE179:AK179)))</f>
        <v>0</v>
      </c>
      <c r="AM179" s="3">
        <f t="shared" si="66"/>
        <v>0.40083965792142856</v>
      </c>
      <c r="AO179" s="55">
        <v>3.5</v>
      </c>
      <c r="AP179" s="58">
        <f t="shared" si="54"/>
        <v>3.6593925985507205</v>
      </c>
      <c r="AQ179" s="56">
        <f>IF($I$37="indtastes",$I$38,VLOOKUP(ROUND(AO179,0),'COP og ydelse'!$F$5:$J$31,3))</f>
        <v>3.3010954240000001</v>
      </c>
      <c r="AR179" s="56">
        <f t="shared" si="55"/>
        <v>3.6593925985507205</v>
      </c>
      <c r="AS179" s="56">
        <f t="shared" si="56"/>
        <v>2</v>
      </c>
      <c r="AT179" s="56">
        <f>IF($I$35="Ja",VLOOKUP(ROUND(AO179,0),'COP og ydelse'!$F$5:$J$31,5)/'COP og ydelse'!$J$14*$I$43,0)</f>
        <v>2.2284909829822994</v>
      </c>
      <c r="AU179" s="3">
        <f t="shared" si="57"/>
        <v>206.28857621814905</v>
      </c>
      <c r="AV179" s="3">
        <f t="shared" si="58"/>
        <v>2</v>
      </c>
      <c r="AW179" s="3">
        <f t="shared" si="59"/>
        <v>0.75357130793561833</v>
      </c>
      <c r="AX179" s="3">
        <f t="shared" si="67"/>
        <v>1.0565178480951714</v>
      </c>
      <c r="AY179" s="56">
        <f t="shared" si="60"/>
        <v>3.8662135935562043</v>
      </c>
      <c r="AZ179" s="3">
        <f t="shared" si="61"/>
        <v>0.5173019936956893</v>
      </c>
      <c r="BA179" s="3">
        <f t="shared" si="62"/>
        <v>196.05569779349128</v>
      </c>
      <c r="BB179" s="3">
        <f t="shared" si="68"/>
        <v>392.11139558698255</v>
      </c>
    </row>
    <row r="180" spans="9:54">
      <c r="I180" s="18"/>
      <c r="J180" s="16"/>
      <c r="M180" s="8">
        <f t="shared" si="69"/>
        <v>104</v>
      </c>
      <c r="N180" s="2">
        <v>18.298092999999998</v>
      </c>
      <c r="O180" s="2">
        <v>0</v>
      </c>
      <c r="Q180" s="9">
        <f t="shared" si="49"/>
        <v>104</v>
      </c>
      <c r="R180" s="3">
        <f t="shared" si="50"/>
        <v>3.1388773627631634</v>
      </c>
      <c r="S180" s="3">
        <f t="shared" si="63"/>
        <v>0.25961964277857147</v>
      </c>
      <c r="T180" s="3">
        <f>MAX(0,MIN(T$71,$R180-SUM($S180:S180)))</f>
        <v>0</v>
      </c>
      <c r="U180" s="56">
        <f t="shared" si="51"/>
        <v>2.5961964277857148E-2</v>
      </c>
      <c r="V180" s="3">
        <f>MAX(0,MIN(V$71,$R180-SUM($S180:U180)))</f>
        <v>0</v>
      </c>
      <c r="W180" s="3">
        <f>MAX(0,MIN(W$71,$R180-SUM($S180:V180)))</f>
        <v>0</v>
      </c>
      <c r="X180" s="3">
        <f>MAX(0,MIN(X$71,$R180-SUM($S180:W180)))</f>
        <v>2.8532957557067347</v>
      </c>
      <c r="Y180" s="3">
        <f>MAX(0,MIN(Y$71,$R180-SUM($S180:X180)))</f>
        <v>0</v>
      </c>
      <c r="Z180" s="3">
        <f>MAX(0,MIN(Z$71,$R180-SUM($S180:Y180)))</f>
        <v>0</v>
      </c>
      <c r="AA180" s="3">
        <f t="shared" si="64"/>
        <v>0.2855816070564286</v>
      </c>
      <c r="AC180" s="9">
        <f t="shared" si="52"/>
        <v>104</v>
      </c>
      <c r="AD180" s="3">
        <f t="shared" si="53"/>
        <v>3.1388773627631634</v>
      </c>
      <c r="AE180" s="3">
        <f>MIN(R180,Solvarmeproduktion!M108*$I$16/1000/24)</f>
        <v>0.25961964277857147</v>
      </c>
      <c r="AF180" s="3">
        <f>IF($I$35="Ja",MAX(0,MIN(IF($I$36="væske",AS180,AT180),$AD180-SUM($AE180:AE180)))*$I$44*IF(AU180&lt;$I$23,1,0),0)</f>
        <v>2</v>
      </c>
      <c r="AG180" s="56">
        <f t="shared" si="65"/>
        <v>0</v>
      </c>
      <c r="AH180" s="3">
        <f>MAX(0,MIN(AH$71,$AD180-SUM($AE180:AG180)))</f>
        <v>0</v>
      </c>
      <c r="AI180" s="3">
        <f>IF($I$35="Ja",MAX(0,MIN(IF($I$36="væske",AS180,AT180)-AF180,$AD180-SUM($AE180:AH180)))*$I$44*IF(AU180&lt;$I$29,1,0),0)</f>
        <v>0</v>
      </c>
      <c r="AJ180" s="3">
        <f>MAX(0,MIN(AJ$71,$AD180-SUM($AE180:AI180)))</f>
        <v>0.8792577199845919</v>
      </c>
      <c r="AK180" s="3">
        <f>IF($I$35="Ja",MAX(0,MIN(IF($I$36="væske",AS180,AT180)-AF180-AI180,$AD180-SUM($AE180:AJ180)))*$I$44*IF(AU180&lt;$I$33,1,0),0)</f>
        <v>0</v>
      </c>
      <c r="AL180" s="3">
        <f>MAX(0,MIN(AL$71,$AD180-SUM($AE180:AK180)))</f>
        <v>0</v>
      </c>
      <c r="AM180" s="3">
        <f t="shared" si="66"/>
        <v>0.25961964277857147</v>
      </c>
      <c r="AO180" s="55">
        <v>3.7</v>
      </c>
      <c r="AP180" s="58">
        <f t="shared" si="54"/>
        <v>3.6593925985507205</v>
      </c>
      <c r="AQ180" s="56">
        <f>IF($I$37="indtastes",$I$38,VLOOKUP(ROUND(AO180,0),'COP og ydelse'!$F$5:$J$31,3))</f>
        <v>3.3010954240000001</v>
      </c>
      <c r="AR180" s="56">
        <f t="shared" si="55"/>
        <v>3.6593925985507205</v>
      </c>
      <c r="AS180" s="56">
        <f t="shared" si="56"/>
        <v>2</v>
      </c>
      <c r="AT180" s="56">
        <f>IF($I$35="Ja",VLOOKUP(ROUND(AO180,0),'COP og ydelse'!$F$5:$J$31,5)/'COP og ydelse'!$J$14*$I$43,0)</f>
        <v>2.2284909829822994</v>
      </c>
      <c r="AU180" s="3">
        <f t="shared" si="57"/>
        <v>206.28857621814905</v>
      </c>
      <c r="AV180" s="3">
        <f t="shared" si="58"/>
        <v>2</v>
      </c>
      <c r="AW180" s="3">
        <f t="shared" si="59"/>
        <v>0.8792577199845919</v>
      </c>
      <c r="AX180" s="3">
        <f t="shared" si="67"/>
        <v>1.0659443289988444</v>
      </c>
      <c r="AY180" s="56">
        <f t="shared" si="60"/>
        <v>3.9007087880054852</v>
      </c>
      <c r="AZ180" s="3">
        <f t="shared" si="61"/>
        <v>0.51272732949199273</v>
      </c>
      <c r="BA180" s="3">
        <f t="shared" si="62"/>
        <v>194.45456532219745</v>
      </c>
      <c r="BB180" s="3">
        <f t="shared" si="68"/>
        <v>388.90913064439491</v>
      </c>
    </row>
    <row r="181" spans="9:54">
      <c r="I181" s="18"/>
      <c r="J181" s="16"/>
      <c r="M181" s="8">
        <f t="shared" si="69"/>
        <v>105</v>
      </c>
      <c r="N181" s="2">
        <v>18.244378999999988</v>
      </c>
      <c r="O181" s="2">
        <v>0</v>
      </c>
      <c r="Q181" s="9">
        <f t="shared" si="49"/>
        <v>105</v>
      </c>
      <c r="R181" s="3">
        <f t="shared" si="50"/>
        <v>3.1301787393625675</v>
      </c>
      <c r="S181" s="3">
        <f t="shared" si="63"/>
        <v>0.23871606635000006</v>
      </c>
      <c r="T181" s="3">
        <f>MAX(0,MIN(T$71,$R181-SUM($S181:S181)))</f>
        <v>0</v>
      </c>
      <c r="U181" s="56">
        <f t="shared" si="51"/>
        <v>2.3871606635000008E-2</v>
      </c>
      <c r="V181" s="3">
        <f>MAX(0,MIN(V$71,$R181-SUM($S181:U181)))</f>
        <v>0</v>
      </c>
      <c r="W181" s="3">
        <f>MAX(0,MIN(W$71,$R181-SUM($S181:V181)))</f>
        <v>0</v>
      </c>
      <c r="X181" s="3">
        <f>MAX(0,MIN(X$71,$R181-SUM($S181:W181)))</f>
        <v>2.8675910663775674</v>
      </c>
      <c r="Y181" s="3">
        <f>MAX(0,MIN(Y$71,$R181-SUM($S181:X181)))</f>
        <v>0</v>
      </c>
      <c r="Z181" s="3">
        <f>MAX(0,MIN(Z$71,$R181-SUM($S181:Y181)))</f>
        <v>0</v>
      </c>
      <c r="AA181" s="3">
        <f t="shared" si="64"/>
        <v>0.26258767298500008</v>
      </c>
      <c r="AC181" s="9">
        <f t="shared" si="52"/>
        <v>105</v>
      </c>
      <c r="AD181" s="3">
        <f t="shared" si="53"/>
        <v>3.1301787393625675</v>
      </c>
      <c r="AE181" s="3">
        <f>MIN(R181,Solvarmeproduktion!M109*$I$16/1000/24)</f>
        <v>0.23871606635000006</v>
      </c>
      <c r="AF181" s="3">
        <f>IF($I$35="Ja",MAX(0,MIN(IF($I$36="væske",AS181,AT181),$AD181-SUM($AE181:AE181)))*$I$44*IF(AU181&lt;$I$23,1,0),0)</f>
        <v>2</v>
      </c>
      <c r="AG181" s="56">
        <f t="shared" si="65"/>
        <v>0</v>
      </c>
      <c r="AH181" s="3">
        <f>MAX(0,MIN(AH$71,$AD181-SUM($AE181:AG181)))</f>
        <v>0</v>
      </c>
      <c r="AI181" s="3">
        <f>IF($I$35="Ja",MAX(0,MIN(IF($I$36="væske",AS181,AT181)-AF181,$AD181-SUM($AE181:AH181)))*$I$44*IF(AU181&lt;$I$29,1,0),0)</f>
        <v>0</v>
      </c>
      <c r="AJ181" s="3">
        <f>MAX(0,MIN(AJ$71,$AD181-SUM($AE181:AI181)))</f>
        <v>0.89146267301256765</v>
      </c>
      <c r="AK181" s="3">
        <f>IF($I$35="Ja",MAX(0,MIN(IF($I$36="væske",AS181,AT181)-AF181-AI181,$AD181-SUM($AE181:AJ181)))*$I$44*IF(AU181&lt;$I$33,1,0),0)</f>
        <v>0</v>
      </c>
      <c r="AL181" s="3">
        <f>MAX(0,MIN(AL$71,$AD181-SUM($AE181:AK181)))</f>
        <v>0</v>
      </c>
      <c r="AM181" s="3">
        <f t="shared" si="66"/>
        <v>0.23871606635000006</v>
      </c>
      <c r="AO181" s="55">
        <v>3.7</v>
      </c>
      <c r="AP181" s="58">
        <f t="shared" si="54"/>
        <v>3.6593925985507205</v>
      </c>
      <c r="AQ181" s="56">
        <f>IF($I$37="indtastes",$I$38,VLOOKUP(ROUND(AO181,0),'COP og ydelse'!$F$5:$J$31,3))</f>
        <v>3.3010954240000001</v>
      </c>
      <c r="AR181" s="56">
        <f t="shared" si="55"/>
        <v>3.6593925985507205</v>
      </c>
      <c r="AS181" s="56">
        <f t="shared" si="56"/>
        <v>2</v>
      </c>
      <c r="AT181" s="56">
        <f>IF($I$35="Ja",VLOOKUP(ROUND(AO181,0),'COP og ydelse'!$F$5:$J$31,5)/'COP og ydelse'!$J$14*$I$43,0)</f>
        <v>2.2284909829822994</v>
      </c>
      <c r="AU181" s="3">
        <f t="shared" si="57"/>
        <v>206.28857621814905</v>
      </c>
      <c r="AV181" s="3">
        <f t="shared" si="58"/>
        <v>2</v>
      </c>
      <c r="AW181" s="3">
        <f t="shared" si="59"/>
        <v>0.89146267301256765</v>
      </c>
      <c r="AX181" s="3">
        <f t="shared" si="67"/>
        <v>1.0668597004759426</v>
      </c>
      <c r="AY181" s="56">
        <f t="shared" si="60"/>
        <v>3.9040584916137031</v>
      </c>
      <c r="AZ181" s="3">
        <f t="shared" si="61"/>
        <v>0.51228740662984285</v>
      </c>
      <c r="BA181" s="3">
        <f t="shared" si="62"/>
        <v>194.30059232044499</v>
      </c>
      <c r="BB181" s="3">
        <f t="shared" si="68"/>
        <v>388.60118464088998</v>
      </c>
    </row>
    <row r="182" spans="9:54">
      <c r="I182" s="18"/>
      <c r="J182" s="16"/>
      <c r="M182" s="8">
        <f t="shared" si="69"/>
        <v>106</v>
      </c>
      <c r="N182" s="2">
        <v>18.244378999999988</v>
      </c>
      <c r="O182" s="2">
        <v>0</v>
      </c>
      <c r="Q182" s="9">
        <f t="shared" si="49"/>
        <v>106</v>
      </c>
      <c r="R182" s="3">
        <f t="shared" si="50"/>
        <v>3.1301787393625675</v>
      </c>
      <c r="S182" s="3">
        <f t="shared" si="63"/>
        <v>0.23871606635000006</v>
      </c>
      <c r="T182" s="3">
        <f>MAX(0,MIN(T$71,$R182-SUM($S182:S182)))</f>
        <v>0</v>
      </c>
      <c r="U182" s="56">
        <f t="shared" si="51"/>
        <v>2.3871606635000008E-2</v>
      </c>
      <c r="V182" s="3">
        <f>MAX(0,MIN(V$71,$R182-SUM($S182:U182)))</f>
        <v>0</v>
      </c>
      <c r="W182" s="3">
        <f>MAX(0,MIN(W$71,$R182-SUM($S182:V182)))</f>
        <v>0</v>
      </c>
      <c r="X182" s="3">
        <f>MAX(0,MIN(X$71,$R182-SUM($S182:W182)))</f>
        <v>2.8675910663775674</v>
      </c>
      <c r="Y182" s="3">
        <f>MAX(0,MIN(Y$71,$R182-SUM($S182:X182)))</f>
        <v>0</v>
      </c>
      <c r="Z182" s="3">
        <f>MAX(0,MIN(Z$71,$R182-SUM($S182:Y182)))</f>
        <v>0</v>
      </c>
      <c r="AA182" s="3">
        <f t="shared" si="64"/>
        <v>0.26258767298500008</v>
      </c>
      <c r="AC182" s="9">
        <f t="shared" si="52"/>
        <v>106</v>
      </c>
      <c r="AD182" s="3">
        <f t="shared" si="53"/>
        <v>3.1301787393625675</v>
      </c>
      <c r="AE182" s="3">
        <f>MIN(R182,Solvarmeproduktion!M110*$I$16/1000/24)</f>
        <v>0.23871606635000006</v>
      </c>
      <c r="AF182" s="3">
        <f>IF($I$35="Ja",MAX(0,MIN(IF($I$36="væske",AS182,AT182),$AD182-SUM($AE182:AE182)))*$I$44*IF(AU182&lt;$I$23,1,0),0)</f>
        <v>2</v>
      </c>
      <c r="AG182" s="56">
        <f t="shared" si="65"/>
        <v>0</v>
      </c>
      <c r="AH182" s="3">
        <f>MAX(0,MIN(AH$71,$AD182-SUM($AE182:AG182)))</f>
        <v>0</v>
      </c>
      <c r="AI182" s="3">
        <f>IF($I$35="Ja",MAX(0,MIN(IF($I$36="væske",AS182,AT182)-AF182,$AD182-SUM($AE182:AH182)))*$I$44*IF(AU182&lt;$I$29,1,0),0)</f>
        <v>0</v>
      </c>
      <c r="AJ182" s="3">
        <f>MAX(0,MIN(AJ$71,$AD182-SUM($AE182:AI182)))</f>
        <v>0.89146267301256765</v>
      </c>
      <c r="AK182" s="3">
        <f>IF($I$35="Ja",MAX(0,MIN(IF($I$36="væske",AS182,AT182)-AF182-AI182,$AD182-SUM($AE182:AJ182)))*$I$44*IF(AU182&lt;$I$33,1,0),0)</f>
        <v>0</v>
      </c>
      <c r="AL182" s="3">
        <f>MAX(0,MIN(AL$71,$AD182-SUM($AE182:AK182)))</f>
        <v>0</v>
      </c>
      <c r="AM182" s="3">
        <f t="shared" si="66"/>
        <v>0.23871606635000006</v>
      </c>
      <c r="AO182" s="55">
        <v>3.7</v>
      </c>
      <c r="AP182" s="58">
        <f t="shared" si="54"/>
        <v>3.6593925985507205</v>
      </c>
      <c r="AQ182" s="56">
        <f>IF($I$37="indtastes",$I$38,VLOOKUP(ROUND(AO182,0),'COP og ydelse'!$F$5:$J$31,3))</f>
        <v>3.3010954240000001</v>
      </c>
      <c r="AR182" s="56">
        <f t="shared" si="55"/>
        <v>3.6593925985507205</v>
      </c>
      <c r="AS182" s="56">
        <f t="shared" si="56"/>
        <v>2</v>
      </c>
      <c r="AT182" s="56">
        <f>IF($I$35="Ja",VLOOKUP(ROUND(AO182,0),'COP og ydelse'!$F$5:$J$31,5)/'COP og ydelse'!$J$14*$I$43,0)</f>
        <v>2.2284909829822994</v>
      </c>
      <c r="AU182" s="3">
        <f t="shared" si="57"/>
        <v>206.28857621814905</v>
      </c>
      <c r="AV182" s="3">
        <f t="shared" si="58"/>
        <v>2</v>
      </c>
      <c r="AW182" s="3">
        <f t="shared" si="59"/>
        <v>0.89146267301256765</v>
      </c>
      <c r="AX182" s="3">
        <f t="shared" si="67"/>
        <v>1.0668597004759426</v>
      </c>
      <c r="AY182" s="56">
        <f t="shared" si="60"/>
        <v>3.9040584916137031</v>
      </c>
      <c r="AZ182" s="3">
        <f t="shared" si="61"/>
        <v>0.51228740662984285</v>
      </c>
      <c r="BA182" s="3">
        <f t="shared" si="62"/>
        <v>194.30059232044499</v>
      </c>
      <c r="BB182" s="3">
        <f t="shared" si="68"/>
        <v>388.60118464088998</v>
      </c>
    </row>
    <row r="183" spans="9:54">
      <c r="I183" s="18"/>
      <c r="J183" s="16"/>
      <c r="M183" s="8">
        <f t="shared" si="69"/>
        <v>107</v>
      </c>
      <c r="N183" s="2">
        <v>18.225194999999989</v>
      </c>
      <c r="O183" s="2">
        <v>0</v>
      </c>
      <c r="Q183" s="9">
        <f t="shared" si="49"/>
        <v>107</v>
      </c>
      <c r="R183" s="3">
        <f t="shared" si="50"/>
        <v>3.1270720187437906</v>
      </c>
      <c r="S183" s="3">
        <f t="shared" si="63"/>
        <v>0.2706689245589286</v>
      </c>
      <c r="T183" s="3">
        <f>MAX(0,MIN(T$71,$R183-SUM($S183:S183)))</f>
        <v>0</v>
      </c>
      <c r="U183" s="56">
        <f t="shared" si="51"/>
        <v>2.706689245589286E-2</v>
      </c>
      <c r="V183" s="3">
        <f>MAX(0,MIN(V$71,$R183-SUM($S183:U183)))</f>
        <v>0</v>
      </c>
      <c r="W183" s="3">
        <f>MAX(0,MIN(W$71,$R183-SUM($S183:V183)))</f>
        <v>0</v>
      </c>
      <c r="X183" s="3">
        <f>MAX(0,MIN(X$71,$R183-SUM($S183:W183)))</f>
        <v>2.8293362017289692</v>
      </c>
      <c r="Y183" s="3">
        <f>MAX(0,MIN(Y$71,$R183-SUM($S183:X183)))</f>
        <v>0</v>
      </c>
      <c r="Z183" s="3">
        <f>MAX(0,MIN(Z$71,$R183-SUM($S183:Y183)))</f>
        <v>0</v>
      </c>
      <c r="AA183" s="3">
        <f t="shared" si="64"/>
        <v>0.29773581701482144</v>
      </c>
      <c r="AC183" s="9">
        <f t="shared" si="52"/>
        <v>107</v>
      </c>
      <c r="AD183" s="3">
        <f t="shared" si="53"/>
        <v>3.1270720187437906</v>
      </c>
      <c r="AE183" s="3">
        <f>MIN(R183,Solvarmeproduktion!M111*$I$16/1000/24)</f>
        <v>0.2706689245589286</v>
      </c>
      <c r="AF183" s="3">
        <f>IF($I$35="Ja",MAX(0,MIN(IF($I$36="væske",AS183,AT183),$AD183-SUM($AE183:AE183)))*$I$44*IF(AU183&lt;$I$23,1,0),0)</f>
        <v>2</v>
      </c>
      <c r="AG183" s="56">
        <f t="shared" si="65"/>
        <v>0</v>
      </c>
      <c r="AH183" s="3">
        <f>MAX(0,MIN(AH$71,$AD183-SUM($AE183:AG183)))</f>
        <v>0</v>
      </c>
      <c r="AI183" s="3">
        <f>IF($I$35="Ja",MAX(0,MIN(IF($I$36="væske",AS183,AT183)-AF183,$AD183-SUM($AE183:AH183)))*$I$44*IF(AU183&lt;$I$29,1,0),0)</f>
        <v>0</v>
      </c>
      <c r="AJ183" s="3">
        <f>MAX(0,MIN(AJ$71,$AD183-SUM($AE183:AI183)))</f>
        <v>0.85640309418486193</v>
      </c>
      <c r="AK183" s="3">
        <f>IF($I$35="Ja",MAX(0,MIN(IF($I$36="væske",AS183,AT183)-AF183-AI183,$AD183-SUM($AE183:AJ183)))*$I$44*IF(AU183&lt;$I$33,1,0),0)</f>
        <v>0</v>
      </c>
      <c r="AL183" s="3">
        <f>MAX(0,MIN(AL$71,$AD183-SUM($AE183:AK183)))</f>
        <v>0</v>
      </c>
      <c r="AM183" s="3">
        <f t="shared" si="66"/>
        <v>0.2706689245589286</v>
      </c>
      <c r="AO183" s="55">
        <v>3.7</v>
      </c>
      <c r="AP183" s="58">
        <f t="shared" si="54"/>
        <v>3.6593925985507205</v>
      </c>
      <c r="AQ183" s="56">
        <f>IF($I$37="indtastes",$I$38,VLOOKUP(ROUND(AO183,0),'COP og ydelse'!$F$5:$J$31,3))</f>
        <v>3.3010954240000001</v>
      </c>
      <c r="AR183" s="56">
        <f t="shared" si="55"/>
        <v>3.6593925985507205</v>
      </c>
      <c r="AS183" s="56">
        <f t="shared" si="56"/>
        <v>2</v>
      </c>
      <c r="AT183" s="56">
        <f>IF($I$35="Ja",VLOOKUP(ROUND(AO183,0),'COP og ydelse'!$F$5:$J$31,5)/'COP og ydelse'!$J$14*$I$43,0)</f>
        <v>2.2284909829822994</v>
      </c>
      <c r="AU183" s="3">
        <f t="shared" si="57"/>
        <v>206.28857621814905</v>
      </c>
      <c r="AV183" s="3">
        <f t="shared" si="58"/>
        <v>2</v>
      </c>
      <c r="AW183" s="3">
        <f t="shared" si="59"/>
        <v>0.85640309418486193</v>
      </c>
      <c r="AX183" s="3">
        <f t="shared" si="67"/>
        <v>1.0642302320638646</v>
      </c>
      <c r="AY183" s="56">
        <f t="shared" si="60"/>
        <v>3.8944362343684218</v>
      </c>
      <c r="AZ183" s="3">
        <f t="shared" si="61"/>
        <v>0.51355315112107591</v>
      </c>
      <c r="BA183" s="3">
        <f t="shared" si="62"/>
        <v>194.74360289237657</v>
      </c>
      <c r="BB183" s="3">
        <f t="shared" si="68"/>
        <v>389.48720578475314</v>
      </c>
    </row>
    <row r="184" spans="9:54">
      <c r="I184" s="18"/>
      <c r="J184" s="16"/>
      <c r="M184" s="8">
        <f t="shared" si="69"/>
        <v>108</v>
      </c>
      <c r="N184" s="2">
        <v>18.198337000000013</v>
      </c>
      <c r="O184" s="2">
        <v>0</v>
      </c>
      <c r="Q184" s="9">
        <f t="shared" si="49"/>
        <v>108</v>
      </c>
      <c r="R184" s="3">
        <f t="shared" si="50"/>
        <v>3.1227225451001788</v>
      </c>
      <c r="S184" s="3">
        <f t="shared" si="63"/>
        <v>0.14507141905714285</v>
      </c>
      <c r="T184" s="3">
        <f>MAX(0,MIN(T$71,$R184-SUM($S184:S184)))</f>
        <v>0</v>
      </c>
      <c r="U184" s="56">
        <f t="shared" si="51"/>
        <v>1.4507141905714286E-2</v>
      </c>
      <c r="V184" s="3">
        <f>MAX(0,MIN(V$71,$R184-SUM($S184:U184)))</f>
        <v>0</v>
      </c>
      <c r="W184" s="3">
        <f>MAX(0,MIN(W$71,$R184-SUM($S184:V184)))</f>
        <v>0</v>
      </c>
      <c r="X184" s="3">
        <f>MAX(0,MIN(X$71,$R184-SUM($S184:W184)))</f>
        <v>2.9631439841373215</v>
      </c>
      <c r="Y184" s="3">
        <f>MAX(0,MIN(Y$71,$R184-SUM($S184:X184)))</f>
        <v>0</v>
      </c>
      <c r="Z184" s="3">
        <f>MAX(0,MIN(Z$71,$R184-SUM($S184:Y184)))</f>
        <v>0</v>
      </c>
      <c r="AA184" s="3">
        <f t="shared" si="64"/>
        <v>0.15957856096285714</v>
      </c>
      <c r="AC184" s="9">
        <f t="shared" si="52"/>
        <v>108</v>
      </c>
      <c r="AD184" s="3">
        <f t="shared" si="53"/>
        <v>3.1227225451001788</v>
      </c>
      <c r="AE184" s="3">
        <f>MIN(R184,Solvarmeproduktion!M112*$I$16/1000/24)</f>
        <v>0.14507141905714285</v>
      </c>
      <c r="AF184" s="3">
        <f>IF($I$35="Ja",MAX(0,MIN(IF($I$36="væske",AS184,AT184),$AD184-SUM($AE184:AE184)))*$I$44*IF(AU184&lt;$I$23,1,0),0)</f>
        <v>2</v>
      </c>
      <c r="AG184" s="56">
        <f t="shared" si="65"/>
        <v>0</v>
      </c>
      <c r="AH184" s="3">
        <f>MAX(0,MIN(AH$71,$AD184-SUM($AE184:AG184)))</f>
        <v>0</v>
      </c>
      <c r="AI184" s="3">
        <f>IF($I$35="Ja",MAX(0,MIN(IF($I$36="væske",AS184,AT184)-AF184,$AD184-SUM($AE184:AH184)))*$I$44*IF(AU184&lt;$I$29,1,0),0)</f>
        <v>0</v>
      </c>
      <c r="AJ184" s="3">
        <f>MAX(0,MIN(AJ$71,$AD184-SUM($AE184:AI184)))</f>
        <v>0.97765112604303583</v>
      </c>
      <c r="AK184" s="3">
        <f>IF($I$35="Ja",MAX(0,MIN(IF($I$36="væske",AS184,AT184)-AF184-AI184,$AD184-SUM($AE184:AJ184)))*$I$44*IF(AU184&lt;$I$33,1,0),0)</f>
        <v>0</v>
      </c>
      <c r="AL184" s="3">
        <f>MAX(0,MIN(AL$71,$AD184-SUM($AE184:AK184)))</f>
        <v>0</v>
      </c>
      <c r="AM184" s="3">
        <f t="shared" si="66"/>
        <v>0.14507141905714285</v>
      </c>
      <c r="AO184" s="55">
        <v>3.9</v>
      </c>
      <c r="AP184" s="58">
        <f t="shared" si="54"/>
        <v>3.6593925985507205</v>
      </c>
      <c r="AQ184" s="56">
        <f>IF($I$37="indtastes",$I$38,VLOOKUP(ROUND(AO184,0),'COP og ydelse'!$F$5:$J$31,3))</f>
        <v>3.3010954240000001</v>
      </c>
      <c r="AR184" s="56">
        <f t="shared" si="55"/>
        <v>3.6593925985507205</v>
      </c>
      <c r="AS184" s="56">
        <f t="shared" si="56"/>
        <v>2</v>
      </c>
      <c r="AT184" s="56">
        <f>IF($I$35="Ja",VLOOKUP(ROUND(AO184,0),'COP og ydelse'!$F$5:$J$31,5)/'COP og ydelse'!$J$14*$I$43,0)</f>
        <v>2.2284909829822994</v>
      </c>
      <c r="AU184" s="3">
        <f t="shared" si="57"/>
        <v>206.28857621814905</v>
      </c>
      <c r="AV184" s="3">
        <f t="shared" si="58"/>
        <v>2</v>
      </c>
      <c r="AW184" s="3">
        <f t="shared" si="59"/>
        <v>0.97765112604303583</v>
      </c>
      <c r="AX184" s="3">
        <f t="shared" si="67"/>
        <v>1.0733238344532277</v>
      </c>
      <c r="AY184" s="56">
        <f t="shared" si="60"/>
        <v>3.9277132956462202</v>
      </c>
      <c r="AZ184" s="3">
        <f t="shared" si="61"/>
        <v>0.50920213606653875</v>
      </c>
      <c r="BA184" s="3">
        <f t="shared" si="62"/>
        <v>193.22074762328856</v>
      </c>
      <c r="BB184" s="3">
        <f t="shared" si="68"/>
        <v>386.44149524657712</v>
      </c>
    </row>
    <row r="185" spans="9:54">
      <c r="I185" s="18"/>
      <c r="J185" s="16"/>
      <c r="M185" s="8">
        <f t="shared" si="69"/>
        <v>109</v>
      </c>
      <c r="N185" s="2">
        <v>18.175316999999982</v>
      </c>
      <c r="O185" s="2">
        <v>0</v>
      </c>
      <c r="Q185" s="9">
        <f t="shared" si="49"/>
        <v>109</v>
      </c>
      <c r="R185" s="3">
        <f t="shared" si="50"/>
        <v>3.118994609912296</v>
      </c>
      <c r="S185" s="3">
        <f t="shared" si="63"/>
        <v>0.21517679960000002</v>
      </c>
      <c r="T185" s="3">
        <f>MAX(0,MIN(T$71,$R185-SUM($S185:S185)))</f>
        <v>0</v>
      </c>
      <c r="U185" s="56">
        <f t="shared" si="51"/>
        <v>2.1517679960000004E-2</v>
      </c>
      <c r="V185" s="3">
        <f>MAX(0,MIN(V$71,$R185-SUM($S185:U185)))</f>
        <v>0</v>
      </c>
      <c r="W185" s="3">
        <f>MAX(0,MIN(W$71,$R185-SUM($S185:V185)))</f>
        <v>0</v>
      </c>
      <c r="X185" s="3">
        <f>MAX(0,MIN(X$71,$R185-SUM($S185:W185)))</f>
        <v>2.8823001303522959</v>
      </c>
      <c r="Y185" s="3">
        <f>MAX(0,MIN(Y$71,$R185-SUM($S185:X185)))</f>
        <v>0</v>
      </c>
      <c r="Z185" s="3">
        <f>MAX(0,MIN(Z$71,$R185-SUM($S185:Y185)))</f>
        <v>0</v>
      </c>
      <c r="AA185" s="3">
        <f t="shared" si="64"/>
        <v>0.23669447956000003</v>
      </c>
      <c r="AC185" s="9">
        <f t="shared" si="52"/>
        <v>109</v>
      </c>
      <c r="AD185" s="3">
        <f t="shared" si="53"/>
        <v>3.118994609912296</v>
      </c>
      <c r="AE185" s="3">
        <f>MIN(R185,Solvarmeproduktion!M113*$I$16/1000/24)</f>
        <v>0.21517679960000002</v>
      </c>
      <c r="AF185" s="3">
        <f>IF($I$35="Ja",MAX(0,MIN(IF($I$36="væske",AS185,AT185),$AD185-SUM($AE185:AE185)))*$I$44*IF(AU185&lt;$I$23,1,0),0)</f>
        <v>2</v>
      </c>
      <c r="AG185" s="56">
        <f t="shared" si="65"/>
        <v>0</v>
      </c>
      <c r="AH185" s="3">
        <f>MAX(0,MIN(AH$71,$AD185-SUM($AE185:AG185)))</f>
        <v>0</v>
      </c>
      <c r="AI185" s="3">
        <f>IF($I$35="Ja",MAX(0,MIN(IF($I$36="væske",AS185,AT185)-AF185,$AD185-SUM($AE185:AH185)))*$I$44*IF(AU185&lt;$I$29,1,0),0)</f>
        <v>0</v>
      </c>
      <c r="AJ185" s="3">
        <f>MAX(0,MIN(AJ$71,$AD185-SUM($AE185:AI185)))</f>
        <v>0.90381781031229602</v>
      </c>
      <c r="AK185" s="3">
        <f>IF($I$35="Ja",MAX(0,MIN(IF($I$36="væske",AS185,AT185)-AF185-AI185,$AD185-SUM($AE185:AJ185)))*$I$44*IF(AU185&lt;$I$33,1,0),0)</f>
        <v>0</v>
      </c>
      <c r="AL185" s="3">
        <f>MAX(0,MIN(AL$71,$AD185-SUM($AE185:AK185)))</f>
        <v>0</v>
      </c>
      <c r="AM185" s="3">
        <f t="shared" si="66"/>
        <v>0.21517679960000002</v>
      </c>
      <c r="AO185" s="55">
        <v>3.9</v>
      </c>
      <c r="AP185" s="58">
        <f t="shared" si="54"/>
        <v>3.6593925985507205</v>
      </c>
      <c r="AQ185" s="56">
        <f>IF($I$37="indtastes",$I$38,VLOOKUP(ROUND(AO185,0),'COP og ydelse'!$F$5:$J$31,3))</f>
        <v>3.3010954240000001</v>
      </c>
      <c r="AR185" s="56">
        <f t="shared" si="55"/>
        <v>3.6593925985507205</v>
      </c>
      <c r="AS185" s="56">
        <f t="shared" si="56"/>
        <v>2</v>
      </c>
      <c r="AT185" s="56">
        <f>IF($I$35="Ja",VLOOKUP(ROUND(AO185,0),'COP og ydelse'!$F$5:$J$31,5)/'COP og ydelse'!$J$14*$I$43,0)</f>
        <v>2.2284909829822994</v>
      </c>
      <c r="AU185" s="3">
        <f t="shared" si="57"/>
        <v>206.28857621814905</v>
      </c>
      <c r="AV185" s="3">
        <f t="shared" si="58"/>
        <v>2</v>
      </c>
      <c r="AW185" s="3">
        <f t="shared" si="59"/>
        <v>0.90381781031229602</v>
      </c>
      <c r="AX185" s="3">
        <f t="shared" si="67"/>
        <v>1.0677863357734223</v>
      </c>
      <c r="AY185" s="56">
        <f t="shared" si="60"/>
        <v>3.9074494139628562</v>
      </c>
      <c r="AZ185" s="3">
        <f t="shared" si="61"/>
        <v>0.51184283866944302</v>
      </c>
      <c r="BA185" s="3">
        <f t="shared" si="62"/>
        <v>194.14499353430506</v>
      </c>
      <c r="BB185" s="3">
        <f t="shared" si="68"/>
        <v>388.28998706861012</v>
      </c>
    </row>
    <row r="186" spans="9:54">
      <c r="I186" s="18"/>
      <c r="J186" s="16"/>
      <c r="M186" s="8">
        <f t="shared" si="69"/>
        <v>110</v>
      </c>
      <c r="N186" s="2">
        <v>18.08323399999998</v>
      </c>
      <c r="O186" s="2">
        <v>0</v>
      </c>
      <c r="Q186" s="9">
        <f t="shared" si="49"/>
        <v>110</v>
      </c>
      <c r="R186" s="3">
        <f t="shared" si="50"/>
        <v>3.1040823833308289</v>
      </c>
      <c r="S186" s="3">
        <f t="shared" si="63"/>
        <v>0.21517679960000002</v>
      </c>
      <c r="T186" s="3">
        <f>MAX(0,MIN(T$71,$R186-SUM($S186:S186)))</f>
        <v>0</v>
      </c>
      <c r="U186" s="56">
        <f t="shared" si="51"/>
        <v>2.1517679960000004E-2</v>
      </c>
      <c r="V186" s="3">
        <f>MAX(0,MIN(V$71,$R186-SUM($S186:U186)))</f>
        <v>0</v>
      </c>
      <c r="W186" s="3">
        <f>MAX(0,MIN(W$71,$R186-SUM($S186:V186)))</f>
        <v>0</v>
      </c>
      <c r="X186" s="3">
        <f>MAX(0,MIN(X$71,$R186-SUM($S186:W186)))</f>
        <v>2.8673879037708287</v>
      </c>
      <c r="Y186" s="3">
        <f>MAX(0,MIN(Y$71,$R186-SUM($S186:X186)))</f>
        <v>0</v>
      </c>
      <c r="Z186" s="3">
        <f>MAX(0,MIN(Z$71,$R186-SUM($S186:Y186)))</f>
        <v>0</v>
      </c>
      <c r="AA186" s="3">
        <f t="shared" si="64"/>
        <v>0.23669447956000003</v>
      </c>
      <c r="AC186" s="9">
        <f t="shared" si="52"/>
        <v>110</v>
      </c>
      <c r="AD186" s="3">
        <f t="shared" si="53"/>
        <v>3.1040823833308289</v>
      </c>
      <c r="AE186" s="3">
        <f>MIN(R186,Solvarmeproduktion!M114*$I$16/1000/24)</f>
        <v>0.21517679960000002</v>
      </c>
      <c r="AF186" s="3">
        <f>IF($I$35="Ja",MAX(0,MIN(IF($I$36="væske",AS186,AT186),$AD186-SUM($AE186:AE186)))*$I$44*IF(AU186&lt;$I$23,1,0),0)</f>
        <v>2</v>
      </c>
      <c r="AG186" s="56">
        <f t="shared" si="65"/>
        <v>0</v>
      </c>
      <c r="AH186" s="3">
        <f>MAX(0,MIN(AH$71,$AD186-SUM($AE186:AG186)))</f>
        <v>0</v>
      </c>
      <c r="AI186" s="3">
        <f>IF($I$35="Ja",MAX(0,MIN(IF($I$36="væske",AS186,AT186)-AF186,$AD186-SUM($AE186:AH186)))*$I$44*IF(AU186&lt;$I$29,1,0),0)</f>
        <v>0</v>
      </c>
      <c r="AJ186" s="3">
        <f>MAX(0,MIN(AJ$71,$AD186-SUM($AE186:AI186)))</f>
        <v>0.88890558373082884</v>
      </c>
      <c r="AK186" s="3">
        <f>IF($I$35="Ja",MAX(0,MIN(IF($I$36="væske",AS186,AT186)-AF186-AI186,$AD186-SUM($AE186:AJ186)))*$I$44*IF(AU186&lt;$I$33,1,0),0)</f>
        <v>0</v>
      </c>
      <c r="AL186" s="3">
        <f>MAX(0,MIN(AL$71,$AD186-SUM($AE186:AK186)))</f>
        <v>0</v>
      </c>
      <c r="AM186" s="3">
        <f t="shared" si="66"/>
        <v>0.21517679960000002</v>
      </c>
      <c r="AO186" s="55">
        <v>3.9</v>
      </c>
      <c r="AP186" s="58">
        <f t="shared" si="54"/>
        <v>3.6593925985507205</v>
      </c>
      <c r="AQ186" s="56">
        <f>IF($I$37="indtastes",$I$38,VLOOKUP(ROUND(AO186,0),'COP og ydelse'!$F$5:$J$31,3))</f>
        <v>3.3010954240000001</v>
      </c>
      <c r="AR186" s="56">
        <f t="shared" si="55"/>
        <v>3.6593925985507205</v>
      </c>
      <c r="AS186" s="56">
        <f t="shared" si="56"/>
        <v>2</v>
      </c>
      <c r="AT186" s="56">
        <f>IF($I$35="Ja",VLOOKUP(ROUND(AO186,0),'COP og ydelse'!$F$5:$J$31,5)/'COP og ydelse'!$J$14*$I$43,0)</f>
        <v>2.2284909829822994</v>
      </c>
      <c r="AU186" s="3">
        <f t="shared" si="57"/>
        <v>206.28857621814905</v>
      </c>
      <c r="AV186" s="3">
        <f t="shared" si="58"/>
        <v>2</v>
      </c>
      <c r="AW186" s="3">
        <f t="shared" si="59"/>
        <v>0.88890558373082884</v>
      </c>
      <c r="AX186" s="3">
        <f t="shared" si="67"/>
        <v>1.0666679187798123</v>
      </c>
      <c r="AY186" s="56">
        <f t="shared" si="60"/>
        <v>3.9033566870943459</v>
      </c>
      <c r="AZ186" s="3">
        <f t="shared" si="61"/>
        <v>0.51237951341023813</v>
      </c>
      <c r="BA186" s="3">
        <f t="shared" si="62"/>
        <v>194.33282969358334</v>
      </c>
      <c r="BB186" s="3">
        <f t="shared" si="68"/>
        <v>388.66565938716667</v>
      </c>
    </row>
    <row r="187" spans="9:54">
      <c r="I187" s="18"/>
      <c r="J187" s="16"/>
      <c r="M187" s="8">
        <f t="shared" si="69"/>
        <v>111</v>
      </c>
      <c r="N187" s="2">
        <v>18.056377000000001</v>
      </c>
      <c r="O187" s="2">
        <v>0</v>
      </c>
      <c r="Q187" s="9">
        <f t="shared" si="49"/>
        <v>111</v>
      </c>
      <c r="R187" s="3">
        <f t="shared" si="50"/>
        <v>3.0997330716305349</v>
      </c>
      <c r="S187" s="3">
        <f t="shared" si="63"/>
        <v>0.2471427737642857</v>
      </c>
      <c r="T187" s="3">
        <f>MAX(0,MIN(T$71,$R187-SUM($S187:S187)))</f>
        <v>0</v>
      </c>
      <c r="U187" s="56">
        <f t="shared" si="51"/>
        <v>2.4714277376428572E-2</v>
      </c>
      <c r="V187" s="3">
        <f>MAX(0,MIN(V$71,$R187-SUM($S187:U187)))</f>
        <v>0</v>
      </c>
      <c r="W187" s="3">
        <f>MAX(0,MIN(W$71,$R187-SUM($S187:V187)))</f>
        <v>0</v>
      </c>
      <c r="X187" s="3">
        <f>MAX(0,MIN(X$71,$R187-SUM($S187:W187)))</f>
        <v>2.8278760204898208</v>
      </c>
      <c r="Y187" s="3">
        <f>MAX(0,MIN(Y$71,$R187-SUM($S187:X187)))</f>
        <v>0</v>
      </c>
      <c r="Z187" s="3">
        <f>MAX(0,MIN(Z$71,$R187-SUM($S187:Y187)))</f>
        <v>0</v>
      </c>
      <c r="AA187" s="3">
        <f t="shared" si="64"/>
        <v>0.27185705114071429</v>
      </c>
      <c r="AC187" s="9">
        <f t="shared" si="52"/>
        <v>111</v>
      </c>
      <c r="AD187" s="3">
        <f t="shared" si="53"/>
        <v>3.0997330716305349</v>
      </c>
      <c r="AE187" s="3">
        <f>MIN(R187,Solvarmeproduktion!M115*$I$16/1000/24)</f>
        <v>0.2471427737642857</v>
      </c>
      <c r="AF187" s="3">
        <f>IF($I$35="Ja",MAX(0,MIN(IF($I$36="væske",AS187,AT187),$AD187-SUM($AE187:AE187)))*$I$44*IF(AU187&lt;$I$23,1,0),0)</f>
        <v>2</v>
      </c>
      <c r="AG187" s="56">
        <f t="shared" si="65"/>
        <v>0</v>
      </c>
      <c r="AH187" s="3">
        <f>MAX(0,MIN(AH$71,$AD187-SUM($AE187:AG187)))</f>
        <v>0</v>
      </c>
      <c r="AI187" s="3">
        <f>IF($I$35="Ja",MAX(0,MIN(IF($I$36="væske",AS187,AT187)-AF187,$AD187-SUM($AE187:AH187)))*$I$44*IF(AU187&lt;$I$29,1,0),0)</f>
        <v>0</v>
      </c>
      <c r="AJ187" s="3">
        <f>MAX(0,MIN(AJ$71,$AD187-SUM($AE187:AI187)))</f>
        <v>0.85259029786624918</v>
      </c>
      <c r="AK187" s="3">
        <f>IF($I$35="Ja",MAX(0,MIN(IF($I$36="væske",AS187,AT187)-AF187-AI187,$AD187-SUM($AE187:AJ187)))*$I$44*IF(AU187&lt;$I$33,1,0),0)</f>
        <v>0</v>
      </c>
      <c r="AL187" s="3">
        <f>MAX(0,MIN(AL$71,$AD187-SUM($AE187:AK187)))</f>
        <v>0</v>
      </c>
      <c r="AM187" s="3">
        <f t="shared" si="66"/>
        <v>0.2471427737642857</v>
      </c>
      <c r="AO187" s="55">
        <v>3.9</v>
      </c>
      <c r="AP187" s="58">
        <f t="shared" si="54"/>
        <v>3.6593925985507205</v>
      </c>
      <c r="AQ187" s="56">
        <f>IF($I$37="indtastes",$I$38,VLOOKUP(ROUND(AO187,0),'COP og ydelse'!$F$5:$J$31,3))</f>
        <v>3.3010954240000001</v>
      </c>
      <c r="AR187" s="56">
        <f t="shared" si="55"/>
        <v>3.6593925985507205</v>
      </c>
      <c r="AS187" s="56">
        <f t="shared" si="56"/>
        <v>2</v>
      </c>
      <c r="AT187" s="56">
        <f>IF($I$35="Ja",VLOOKUP(ROUND(AO187,0),'COP og ydelse'!$F$5:$J$31,5)/'COP og ydelse'!$J$14*$I$43,0)</f>
        <v>2.2284909829822994</v>
      </c>
      <c r="AU187" s="3">
        <f t="shared" si="57"/>
        <v>206.28857621814905</v>
      </c>
      <c r="AV187" s="3">
        <f t="shared" si="58"/>
        <v>2</v>
      </c>
      <c r="AW187" s="3">
        <f t="shared" si="59"/>
        <v>0.85259029786624918</v>
      </c>
      <c r="AX187" s="3">
        <f t="shared" si="67"/>
        <v>1.0639442723399686</v>
      </c>
      <c r="AY187" s="56">
        <f t="shared" si="60"/>
        <v>3.8933897954713133</v>
      </c>
      <c r="AZ187" s="3">
        <f t="shared" si="61"/>
        <v>0.51369118045317386</v>
      </c>
      <c r="BA187" s="3">
        <f t="shared" si="62"/>
        <v>194.79191315861084</v>
      </c>
      <c r="BB187" s="3">
        <f t="shared" si="68"/>
        <v>389.58382631722168</v>
      </c>
    </row>
    <row r="188" spans="9:54">
      <c r="I188" s="18"/>
      <c r="J188" s="16"/>
      <c r="M188" s="8">
        <f t="shared" si="69"/>
        <v>112</v>
      </c>
      <c r="N188" s="2">
        <v>18.006498999999987</v>
      </c>
      <c r="O188" s="2">
        <v>0</v>
      </c>
      <c r="Q188" s="9">
        <f t="shared" si="49"/>
        <v>112</v>
      </c>
      <c r="R188" s="3">
        <f t="shared" si="50"/>
        <v>3.091655662799039</v>
      </c>
      <c r="S188" s="3">
        <f t="shared" si="63"/>
        <v>0.14651455294285715</v>
      </c>
      <c r="T188" s="3">
        <f>MAX(0,MIN(T$71,$R188-SUM($S188:S188)))</f>
        <v>0</v>
      </c>
      <c r="U188" s="56">
        <f t="shared" si="51"/>
        <v>1.4651455294285715E-2</v>
      </c>
      <c r="V188" s="3">
        <f>MAX(0,MIN(V$71,$R188-SUM($S188:U188)))</f>
        <v>0</v>
      </c>
      <c r="W188" s="3">
        <f>MAX(0,MIN(W$71,$R188-SUM($S188:V188)))</f>
        <v>0</v>
      </c>
      <c r="X188" s="3">
        <f>MAX(0,MIN(X$71,$R188-SUM($S188:W188)))</f>
        <v>2.9304896545618964</v>
      </c>
      <c r="Y188" s="3">
        <f>MAX(0,MIN(Y$71,$R188-SUM($S188:X188)))</f>
        <v>0</v>
      </c>
      <c r="Z188" s="3">
        <f>MAX(0,MIN(Z$71,$R188-SUM($S188:Y188)))</f>
        <v>0</v>
      </c>
      <c r="AA188" s="3">
        <f t="shared" si="64"/>
        <v>0.16116600823714286</v>
      </c>
      <c r="AC188" s="9">
        <f t="shared" si="52"/>
        <v>112</v>
      </c>
      <c r="AD188" s="3">
        <f t="shared" si="53"/>
        <v>3.091655662799039</v>
      </c>
      <c r="AE188" s="3">
        <f>MIN(R188,Solvarmeproduktion!M116*$I$16/1000/24)</f>
        <v>0.14651455294285715</v>
      </c>
      <c r="AF188" s="3">
        <f>IF($I$35="Ja",MAX(0,MIN(IF($I$36="væske",AS188,AT188),$AD188-SUM($AE188:AE188)))*$I$44*IF(AU188&lt;$I$23,1,0),0)</f>
        <v>2</v>
      </c>
      <c r="AG188" s="56">
        <f t="shared" si="65"/>
        <v>0</v>
      </c>
      <c r="AH188" s="3">
        <f>MAX(0,MIN(AH$71,$AD188-SUM($AE188:AG188)))</f>
        <v>0</v>
      </c>
      <c r="AI188" s="3">
        <f>IF($I$35="Ja",MAX(0,MIN(IF($I$36="væske",AS188,AT188)-AF188,$AD188-SUM($AE188:AH188)))*$I$44*IF(AU188&lt;$I$29,1,0),0)</f>
        <v>0</v>
      </c>
      <c r="AJ188" s="3">
        <f>MAX(0,MIN(AJ$71,$AD188-SUM($AE188:AI188)))</f>
        <v>0.94514110985618194</v>
      </c>
      <c r="AK188" s="3">
        <f>IF($I$35="Ja",MAX(0,MIN(IF($I$36="væske",AS188,AT188)-AF188-AI188,$AD188-SUM($AE188:AJ188)))*$I$44*IF(AU188&lt;$I$33,1,0),0)</f>
        <v>0</v>
      </c>
      <c r="AL188" s="3">
        <f>MAX(0,MIN(AL$71,$AD188-SUM($AE188:AK188)))</f>
        <v>0</v>
      </c>
      <c r="AM188" s="3">
        <f t="shared" si="66"/>
        <v>0.14651455294285715</v>
      </c>
      <c r="AO188" s="55">
        <v>3.9</v>
      </c>
      <c r="AP188" s="58">
        <f t="shared" si="54"/>
        <v>3.6593925985507205</v>
      </c>
      <c r="AQ188" s="56">
        <f>IF($I$37="indtastes",$I$38,VLOOKUP(ROUND(AO188,0),'COP og ydelse'!$F$5:$J$31,3))</f>
        <v>3.3010954240000001</v>
      </c>
      <c r="AR188" s="56">
        <f t="shared" si="55"/>
        <v>3.6593925985507205</v>
      </c>
      <c r="AS188" s="56">
        <f t="shared" si="56"/>
        <v>2</v>
      </c>
      <c r="AT188" s="56">
        <f>IF($I$35="Ja",VLOOKUP(ROUND(AO188,0),'COP og ydelse'!$F$5:$J$31,5)/'COP og ydelse'!$J$14*$I$43,0)</f>
        <v>2.2284909829822994</v>
      </c>
      <c r="AU188" s="3">
        <f t="shared" si="57"/>
        <v>206.28857621814905</v>
      </c>
      <c r="AV188" s="3">
        <f t="shared" si="58"/>
        <v>2</v>
      </c>
      <c r="AW188" s="3">
        <f t="shared" si="59"/>
        <v>0.94514110985618194</v>
      </c>
      <c r="AX188" s="3">
        <f t="shared" si="67"/>
        <v>1.0708855832392137</v>
      </c>
      <c r="AY188" s="56">
        <f t="shared" si="60"/>
        <v>3.9187907772002499</v>
      </c>
      <c r="AZ188" s="3">
        <f t="shared" si="61"/>
        <v>0.51036151550527142</v>
      </c>
      <c r="BA188" s="3">
        <f t="shared" si="62"/>
        <v>193.62653042684499</v>
      </c>
      <c r="BB188" s="3">
        <f t="shared" si="68"/>
        <v>387.25306085368999</v>
      </c>
    </row>
    <row r="189" spans="9:54">
      <c r="I189" s="18"/>
      <c r="J189" s="16"/>
      <c r="M189" s="8">
        <f t="shared" si="69"/>
        <v>113</v>
      </c>
      <c r="N189" s="2">
        <v>17.734089000000015</v>
      </c>
      <c r="O189" s="2">
        <v>0</v>
      </c>
      <c r="Q189" s="9">
        <f t="shared" si="49"/>
        <v>113</v>
      </c>
      <c r="R189" s="3">
        <f t="shared" si="50"/>
        <v>3.0475406834536987</v>
      </c>
      <c r="S189" s="3">
        <f t="shared" si="63"/>
        <v>0.16627664749285717</v>
      </c>
      <c r="T189" s="3">
        <f>MAX(0,MIN(T$71,$R189-SUM($S189:S189)))</f>
        <v>0</v>
      </c>
      <c r="U189" s="56">
        <f t="shared" si="51"/>
        <v>1.6627664749285717E-2</v>
      </c>
      <c r="V189" s="3">
        <f>MAX(0,MIN(V$71,$R189-SUM($S189:U189)))</f>
        <v>0</v>
      </c>
      <c r="W189" s="3">
        <f>MAX(0,MIN(W$71,$R189-SUM($S189:V189)))</f>
        <v>0</v>
      </c>
      <c r="X189" s="3">
        <f>MAX(0,MIN(X$71,$R189-SUM($S189:W189)))</f>
        <v>2.8646363712115557</v>
      </c>
      <c r="Y189" s="3">
        <f>MAX(0,MIN(Y$71,$R189-SUM($S189:X189)))</f>
        <v>0</v>
      </c>
      <c r="Z189" s="3">
        <f>MAX(0,MIN(Z$71,$R189-SUM($S189:Y189)))</f>
        <v>0</v>
      </c>
      <c r="AA189" s="3">
        <f t="shared" si="64"/>
        <v>0.18290431224214287</v>
      </c>
      <c r="AC189" s="9">
        <f t="shared" si="52"/>
        <v>113</v>
      </c>
      <c r="AD189" s="3">
        <f t="shared" si="53"/>
        <v>3.0475406834536987</v>
      </c>
      <c r="AE189" s="3">
        <f>MIN(R189,Solvarmeproduktion!M117*$I$16/1000/24)</f>
        <v>0.16627664749285717</v>
      </c>
      <c r="AF189" s="3">
        <f>IF($I$35="Ja",MAX(0,MIN(IF($I$36="væske",AS189,AT189),$AD189-SUM($AE189:AE189)))*$I$44*IF(AU189&lt;$I$23,1,0),0)</f>
        <v>2</v>
      </c>
      <c r="AG189" s="56">
        <f t="shared" si="65"/>
        <v>0</v>
      </c>
      <c r="AH189" s="3">
        <f>MAX(0,MIN(AH$71,$AD189-SUM($AE189:AG189)))</f>
        <v>0</v>
      </c>
      <c r="AI189" s="3">
        <f>IF($I$35="Ja",MAX(0,MIN(IF($I$36="væske",AS189,AT189)-AF189,$AD189-SUM($AE189:AH189)))*$I$44*IF(AU189&lt;$I$29,1,0),0)</f>
        <v>0</v>
      </c>
      <c r="AJ189" s="3">
        <f>MAX(0,MIN(AJ$71,$AD189-SUM($AE189:AI189)))</f>
        <v>0.88126403596084169</v>
      </c>
      <c r="AK189" s="3">
        <f>IF($I$35="Ja",MAX(0,MIN(IF($I$36="væske",AS189,AT189)-AF189-AI189,$AD189-SUM($AE189:AJ189)))*$I$44*IF(AU189&lt;$I$33,1,0),0)</f>
        <v>0</v>
      </c>
      <c r="AL189" s="3">
        <f>MAX(0,MIN(AL$71,$AD189-SUM($AE189:AK189)))</f>
        <v>0</v>
      </c>
      <c r="AM189" s="3">
        <f t="shared" si="66"/>
        <v>0.16627664749285717</v>
      </c>
      <c r="AO189" s="55">
        <v>4</v>
      </c>
      <c r="AP189" s="58">
        <f t="shared" si="54"/>
        <v>3.6593925985507205</v>
      </c>
      <c r="AQ189" s="56">
        <f>IF($I$37="indtastes",$I$38,VLOOKUP(ROUND(AO189,0),'COP og ydelse'!$F$5:$J$31,3))</f>
        <v>3.3010954240000001</v>
      </c>
      <c r="AR189" s="56">
        <f t="shared" si="55"/>
        <v>3.6593925985507205</v>
      </c>
      <c r="AS189" s="56">
        <f t="shared" si="56"/>
        <v>2</v>
      </c>
      <c r="AT189" s="56">
        <f>IF($I$35="Ja",VLOOKUP(ROUND(AO189,0),'COP og ydelse'!$F$5:$J$31,5)/'COP og ydelse'!$J$14*$I$43,0)</f>
        <v>2.2284909829822994</v>
      </c>
      <c r="AU189" s="3">
        <f t="shared" si="57"/>
        <v>206.28857621814905</v>
      </c>
      <c r="AV189" s="3">
        <f t="shared" si="58"/>
        <v>2</v>
      </c>
      <c r="AW189" s="3">
        <f t="shared" si="59"/>
        <v>0.88126403596084169</v>
      </c>
      <c r="AX189" s="3">
        <f t="shared" si="67"/>
        <v>1.0660948026970631</v>
      </c>
      <c r="AY189" s="56">
        <f t="shared" si="60"/>
        <v>3.9012594303430235</v>
      </c>
      <c r="AZ189" s="3">
        <f t="shared" si="61"/>
        <v>0.51265496071460881</v>
      </c>
      <c r="BA189" s="3">
        <f t="shared" si="62"/>
        <v>194.42923625011309</v>
      </c>
      <c r="BB189" s="3">
        <f t="shared" si="68"/>
        <v>388.85847250022618</v>
      </c>
    </row>
    <row r="190" spans="9:54">
      <c r="I190" s="18"/>
      <c r="J190" s="16"/>
      <c r="M190" s="8">
        <f t="shared" si="69"/>
        <v>114</v>
      </c>
      <c r="N190" s="2">
        <v>17.734089000000015</v>
      </c>
      <c r="O190" s="2">
        <v>0</v>
      </c>
      <c r="Q190" s="9">
        <f t="shared" si="49"/>
        <v>114</v>
      </c>
      <c r="R190" s="3">
        <f t="shared" si="50"/>
        <v>3.0475406834536987</v>
      </c>
      <c r="S190" s="3">
        <f t="shared" si="63"/>
        <v>0.1343237892839286</v>
      </c>
      <c r="T190" s="3">
        <f>MAX(0,MIN(T$71,$R190-SUM($S190:S190)))</f>
        <v>0</v>
      </c>
      <c r="U190" s="56">
        <f t="shared" si="51"/>
        <v>1.3432378928392861E-2</v>
      </c>
      <c r="V190" s="3">
        <f>MAX(0,MIN(V$71,$R190-SUM($S190:U190)))</f>
        <v>0</v>
      </c>
      <c r="W190" s="3">
        <f>MAX(0,MIN(W$71,$R190-SUM($S190:V190)))</f>
        <v>0</v>
      </c>
      <c r="X190" s="3">
        <f>MAX(0,MIN(X$71,$R190-SUM($S190:W190)))</f>
        <v>2.899784515241377</v>
      </c>
      <c r="Y190" s="3">
        <f>MAX(0,MIN(Y$71,$R190-SUM($S190:X190)))</f>
        <v>0</v>
      </c>
      <c r="Z190" s="3">
        <f>MAX(0,MIN(Z$71,$R190-SUM($S190:Y190)))</f>
        <v>0</v>
      </c>
      <c r="AA190" s="3">
        <f t="shared" si="64"/>
        <v>0.14775616821232146</v>
      </c>
      <c r="AC190" s="9">
        <f t="shared" si="52"/>
        <v>114</v>
      </c>
      <c r="AD190" s="3">
        <f t="shared" si="53"/>
        <v>3.0475406834536987</v>
      </c>
      <c r="AE190" s="3">
        <f>MIN(R190,Solvarmeproduktion!M118*$I$16/1000/24)</f>
        <v>0.1343237892839286</v>
      </c>
      <c r="AF190" s="3">
        <f>IF($I$35="Ja",MAX(0,MIN(IF($I$36="væske",AS190,AT190),$AD190-SUM($AE190:AE190)))*$I$44*IF(AU190&lt;$I$23,1,0),0)</f>
        <v>2</v>
      </c>
      <c r="AG190" s="56">
        <f t="shared" si="65"/>
        <v>0</v>
      </c>
      <c r="AH190" s="3">
        <f>MAX(0,MIN(AH$71,$AD190-SUM($AE190:AG190)))</f>
        <v>0</v>
      </c>
      <c r="AI190" s="3">
        <f>IF($I$35="Ja",MAX(0,MIN(IF($I$36="væske",AS190,AT190)-AF190,$AD190-SUM($AE190:AH190)))*$I$44*IF(AU190&lt;$I$29,1,0),0)</f>
        <v>0</v>
      </c>
      <c r="AJ190" s="3">
        <f>MAX(0,MIN(AJ$71,$AD190-SUM($AE190:AI190)))</f>
        <v>0.91321689416977003</v>
      </c>
      <c r="AK190" s="3">
        <f>IF($I$35="Ja",MAX(0,MIN(IF($I$36="væske",AS190,AT190)-AF190-AI190,$AD190-SUM($AE190:AJ190)))*$I$44*IF(AU190&lt;$I$33,1,0),0)</f>
        <v>0</v>
      </c>
      <c r="AL190" s="3">
        <f>MAX(0,MIN(AL$71,$AD190-SUM($AE190:AK190)))</f>
        <v>0</v>
      </c>
      <c r="AM190" s="3">
        <f t="shared" si="66"/>
        <v>0.1343237892839286</v>
      </c>
      <c r="AO190" s="55">
        <v>4</v>
      </c>
      <c r="AP190" s="58">
        <f t="shared" si="54"/>
        <v>3.6593925985507205</v>
      </c>
      <c r="AQ190" s="56">
        <f>IF($I$37="indtastes",$I$38,VLOOKUP(ROUND(AO190,0),'COP og ydelse'!$F$5:$J$31,3))</f>
        <v>3.3010954240000001</v>
      </c>
      <c r="AR190" s="56">
        <f t="shared" si="55"/>
        <v>3.6593925985507205</v>
      </c>
      <c r="AS190" s="56">
        <f t="shared" si="56"/>
        <v>2</v>
      </c>
      <c r="AT190" s="56">
        <f>IF($I$35="Ja",VLOOKUP(ROUND(AO190,0),'COP og ydelse'!$F$5:$J$31,5)/'COP og ydelse'!$J$14*$I$43,0)</f>
        <v>2.2284909829822994</v>
      </c>
      <c r="AU190" s="3">
        <f t="shared" si="57"/>
        <v>206.28857621814905</v>
      </c>
      <c r="AV190" s="3">
        <f t="shared" si="58"/>
        <v>2</v>
      </c>
      <c r="AW190" s="3">
        <f t="shared" si="59"/>
        <v>0.91321689416977003</v>
      </c>
      <c r="AX190" s="3">
        <f t="shared" si="67"/>
        <v>1.0684912670627327</v>
      </c>
      <c r="AY190" s="56">
        <f t="shared" si="60"/>
        <v>3.9100290343054454</v>
      </c>
      <c r="AZ190" s="3">
        <f t="shared" si="61"/>
        <v>0.51150515314658485</v>
      </c>
      <c r="BA190" s="3">
        <f t="shared" si="62"/>
        <v>194.02680360130469</v>
      </c>
      <c r="BB190" s="3">
        <f t="shared" si="68"/>
        <v>388.05360720260938</v>
      </c>
    </row>
    <row r="191" spans="9:54">
      <c r="I191" s="18"/>
      <c r="J191" s="16"/>
      <c r="M191" s="8">
        <f t="shared" si="69"/>
        <v>115</v>
      </c>
      <c r="N191" s="2">
        <v>17.734089000000015</v>
      </c>
      <c r="O191" s="2">
        <v>0</v>
      </c>
      <c r="Q191" s="9">
        <f t="shared" si="49"/>
        <v>115</v>
      </c>
      <c r="R191" s="3">
        <f t="shared" si="50"/>
        <v>3.0475406834536987</v>
      </c>
      <c r="S191" s="3">
        <f t="shared" si="63"/>
        <v>0.12754175351785713</v>
      </c>
      <c r="T191" s="3">
        <f>MAX(0,MIN(T$71,$R191-SUM($S191:S191)))</f>
        <v>0</v>
      </c>
      <c r="U191" s="56">
        <f t="shared" si="51"/>
        <v>1.2754175351785713E-2</v>
      </c>
      <c r="V191" s="3">
        <f>MAX(0,MIN(V$71,$R191-SUM($S191:U191)))</f>
        <v>0</v>
      </c>
      <c r="W191" s="3">
        <f>MAX(0,MIN(W$71,$R191-SUM($S191:V191)))</f>
        <v>0</v>
      </c>
      <c r="X191" s="3">
        <f>MAX(0,MIN(X$71,$R191-SUM($S191:W191)))</f>
        <v>2.9072447545840556</v>
      </c>
      <c r="Y191" s="3">
        <f>MAX(0,MIN(Y$71,$R191-SUM($S191:X191)))</f>
        <v>0</v>
      </c>
      <c r="Z191" s="3">
        <f>MAX(0,MIN(Z$71,$R191-SUM($S191:Y191)))</f>
        <v>0</v>
      </c>
      <c r="AA191" s="3">
        <f t="shared" si="64"/>
        <v>0.14029592886964284</v>
      </c>
      <c r="AC191" s="9">
        <f t="shared" si="52"/>
        <v>115</v>
      </c>
      <c r="AD191" s="3">
        <f t="shared" si="53"/>
        <v>3.0475406834536987</v>
      </c>
      <c r="AE191" s="3">
        <f>MIN(R191,Solvarmeproduktion!M119*$I$16/1000/24)</f>
        <v>0.12754175351785713</v>
      </c>
      <c r="AF191" s="3">
        <f>IF($I$35="Ja",MAX(0,MIN(IF($I$36="væske",AS191,AT191),$AD191-SUM($AE191:AE191)))*$I$44*IF(AU191&lt;$I$23,1,0),0)</f>
        <v>2</v>
      </c>
      <c r="AG191" s="56">
        <f t="shared" si="65"/>
        <v>0</v>
      </c>
      <c r="AH191" s="3">
        <f>MAX(0,MIN(AH$71,$AD191-SUM($AE191:AG191)))</f>
        <v>0</v>
      </c>
      <c r="AI191" s="3">
        <f>IF($I$35="Ja",MAX(0,MIN(IF($I$36="væske",AS191,AT191)-AF191,$AD191-SUM($AE191:AH191)))*$I$44*IF(AU191&lt;$I$29,1,0),0)</f>
        <v>0</v>
      </c>
      <c r="AJ191" s="3">
        <f>MAX(0,MIN(AJ$71,$AD191-SUM($AE191:AI191)))</f>
        <v>0.91999892993584176</v>
      </c>
      <c r="AK191" s="3">
        <f>IF($I$35="Ja",MAX(0,MIN(IF($I$36="væske",AS191,AT191)-AF191-AI191,$AD191-SUM($AE191:AJ191)))*$I$44*IF(AU191&lt;$I$33,1,0),0)</f>
        <v>0</v>
      </c>
      <c r="AL191" s="3">
        <f>MAX(0,MIN(AL$71,$AD191-SUM($AE191:AK191)))</f>
        <v>0</v>
      </c>
      <c r="AM191" s="3">
        <f t="shared" si="66"/>
        <v>0.12754175351785713</v>
      </c>
      <c r="AO191" s="55">
        <v>4</v>
      </c>
      <c r="AP191" s="58">
        <f t="shared" si="54"/>
        <v>3.6593925985507205</v>
      </c>
      <c r="AQ191" s="56">
        <f>IF($I$37="indtastes",$I$38,VLOOKUP(ROUND(AO191,0),'COP og ydelse'!$F$5:$J$31,3))</f>
        <v>3.3010954240000001</v>
      </c>
      <c r="AR191" s="56">
        <f t="shared" si="55"/>
        <v>3.6593925985507205</v>
      </c>
      <c r="AS191" s="56">
        <f t="shared" si="56"/>
        <v>2</v>
      </c>
      <c r="AT191" s="56">
        <f>IF($I$35="Ja",VLOOKUP(ROUND(AO191,0),'COP og ydelse'!$F$5:$J$31,5)/'COP og ydelse'!$J$14*$I$43,0)</f>
        <v>2.2284909829822994</v>
      </c>
      <c r="AU191" s="3">
        <f t="shared" si="57"/>
        <v>206.28857621814905</v>
      </c>
      <c r="AV191" s="3">
        <f t="shared" si="58"/>
        <v>2</v>
      </c>
      <c r="AW191" s="3">
        <f t="shared" si="59"/>
        <v>0.91999892993584176</v>
      </c>
      <c r="AX191" s="3">
        <f t="shared" si="67"/>
        <v>1.068999919745188</v>
      </c>
      <c r="AY191" s="56">
        <f t="shared" si="60"/>
        <v>3.9118903941668552</v>
      </c>
      <c r="AZ191" s="3">
        <f t="shared" si="61"/>
        <v>0.5112617682188294</v>
      </c>
      <c r="BA191" s="3">
        <f t="shared" si="62"/>
        <v>193.9416188765903</v>
      </c>
      <c r="BB191" s="3">
        <f t="shared" si="68"/>
        <v>387.88323775318059</v>
      </c>
    </row>
    <row r="192" spans="9:54">
      <c r="I192" s="18"/>
      <c r="J192" s="16"/>
      <c r="M192" s="8">
        <f t="shared" si="69"/>
        <v>116</v>
      </c>
      <c r="N192" s="2">
        <v>17.730251999999982</v>
      </c>
      <c r="O192" s="2">
        <v>0</v>
      </c>
      <c r="Q192" s="9">
        <f t="shared" si="49"/>
        <v>116</v>
      </c>
      <c r="R192" s="3">
        <f t="shared" si="50"/>
        <v>3.0469193069412741</v>
      </c>
      <c r="S192" s="3">
        <f t="shared" si="63"/>
        <v>0.18543468766071428</v>
      </c>
      <c r="T192" s="3">
        <f>MAX(0,MIN(T$71,$R192-SUM($S192:S192)))</f>
        <v>0</v>
      </c>
      <c r="U192" s="56">
        <f t="shared" si="51"/>
        <v>1.8543468766071429E-2</v>
      </c>
      <c r="V192" s="3">
        <f>MAX(0,MIN(V$71,$R192-SUM($S192:U192)))</f>
        <v>0</v>
      </c>
      <c r="W192" s="3">
        <f>MAX(0,MIN(W$71,$R192-SUM($S192:V192)))</f>
        <v>0</v>
      </c>
      <c r="X192" s="3">
        <f>MAX(0,MIN(X$71,$R192-SUM($S192:W192)))</f>
        <v>2.8429411505144886</v>
      </c>
      <c r="Y192" s="3">
        <f>MAX(0,MIN(Y$71,$R192-SUM($S192:X192)))</f>
        <v>0</v>
      </c>
      <c r="Z192" s="3">
        <f>MAX(0,MIN(Z$71,$R192-SUM($S192:Y192)))</f>
        <v>0</v>
      </c>
      <c r="AA192" s="3">
        <f t="shared" si="64"/>
        <v>0.20397815642678571</v>
      </c>
      <c r="AC192" s="9">
        <f t="shared" si="52"/>
        <v>116</v>
      </c>
      <c r="AD192" s="3">
        <f t="shared" si="53"/>
        <v>3.0469193069412741</v>
      </c>
      <c r="AE192" s="3">
        <f>MIN(R192,Solvarmeproduktion!M120*$I$16/1000/24)</f>
        <v>0.18543468766071428</v>
      </c>
      <c r="AF192" s="3">
        <f>IF($I$35="Ja",MAX(0,MIN(IF($I$36="væske",AS192,AT192),$AD192-SUM($AE192:AE192)))*$I$44*IF(AU192&lt;$I$23,1,0),0)</f>
        <v>2</v>
      </c>
      <c r="AG192" s="56">
        <f t="shared" si="65"/>
        <v>0</v>
      </c>
      <c r="AH192" s="3">
        <f>MAX(0,MIN(AH$71,$AD192-SUM($AE192:AG192)))</f>
        <v>0</v>
      </c>
      <c r="AI192" s="3">
        <f>IF($I$35="Ja",MAX(0,MIN(IF($I$36="væske",AS192,AT192)-AF192,$AD192-SUM($AE192:AH192)))*$I$44*IF(AU192&lt;$I$29,1,0),0)</f>
        <v>0</v>
      </c>
      <c r="AJ192" s="3">
        <f>MAX(0,MIN(AJ$71,$AD192-SUM($AE192:AI192)))</f>
        <v>0.86148461928055964</v>
      </c>
      <c r="AK192" s="3">
        <f>IF($I$35="Ja",MAX(0,MIN(IF($I$36="væske",AS192,AT192)-AF192-AI192,$AD192-SUM($AE192:AJ192)))*$I$44*IF(AU192&lt;$I$33,1,0),0)</f>
        <v>0</v>
      </c>
      <c r="AL192" s="3">
        <f>MAX(0,MIN(AL$71,$AD192-SUM($AE192:AK192)))</f>
        <v>0</v>
      </c>
      <c r="AM192" s="3">
        <f t="shared" si="66"/>
        <v>0.18543468766071428</v>
      </c>
      <c r="AO192" s="55">
        <v>4.0999999999999996</v>
      </c>
      <c r="AP192" s="58">
        <f t="shared" si="54"/>
        <v>3.6593925985507205</v>
      </c>
      <c r="AQ192" s="56">
        <f>IF($I$37="indtastes",$I$38,VLOOKUP(ROUND(AO192,0),'COP og ydelse'!$F$5:$J$31,3))</f>
        <v>3.3010954240000001</v>
      </c>
      <c r="AR192" s="56">
        <f t="shared" si="55"/>
        <v>3.6593925985507205</v>
      </c>
      <c r="AS192" s="56">
        <f t="shared" si="56"/>
        <v>2</v>
      </c>
      <c r="AT192" s="56">
        <f>IF($I$35="Ja",VLOOKUP(ROUND(AO192,0),'COP og ydelse'!$F$5:$J$31,5)/'COP og ydelse'!$J$14*$I$43,0)</f>
        <v>2.2284909829822994</v>
      </c>
      <c r="AU192" s="3">
        <f t="shared" si="57"/>
        <v>206.28857621814905</v>
      </c>
      <c r="AV192" s="3">
        <f t="shared" si="58"/>
        <v>2</v>
      </c>
      <c r="AW192" s="3">
        <f t="shared" si="59"/>
        <v>0.86148461928055964</v>
      </c>
      <c r="AX192" s="3">
        <f t="shared" si="67"/>
        <v>1.0646113464460421</v>
      </c>
      <c r="AY192" s="56">
        <f t="shared" si="60"/>
        <v>3.8958308815177634</v>
      </c>
      <c r="AZ192" s="3">
        <f t="shared" si="61"/>
        <v>0.51336930704261652</v>
      </c>
      <c r="BA192" s="3">
        <f t="shared" si="62"/>
        <v>194.67925746491579</v>
      </c>
      <c r="BB192" s="3">
        <f t="shared" si="68"/>
        <v>389.35851492983159</v>
      </c>
    </row>
    <row r="193" spans="9:54">
      <c r="I193" s="18"/>
      <c r="J193" s="16"/>
      <c r="M193" s="8">
        <f t="shared" si="69"/>
        <v>117</v>
      </c>
      <c r="N193" s="2">
        <v>17.607475000000012</v>
      </c>
      <c r="O193" s="2">
        <v>0</v>
      </c>
      <c r="Q193" s="9">
        <f t="shared" si="49"/>
        <v>117</v>
      </c>
      <c r="R193" s="3">
        <f t="shared" si="50"/>
        <v>3.0270363921470955</v>
      </c>
      <c r="S193" s="3">
        <f t="shared" si="63"/>
        <v>0.32528304171428574</v>
      </c>
      <c r="T193" s="3">
        <f>MAX(0,MIN(T$71,$R193-SUM($S193:S193)))</f>
        <v>0</v>
      </c>
      <c r="U193" s="56">
        <f t="shared" si="51"/>
        <v>3.2528304171428574E-2</v>
      </c>
      <c r="V193" s="3">
        <f>MAX(0,MIN(V$71,$R193-SUM($S193:U193)))</f>
        <v>0</v>
      </c>
      <c r="W193" s="3">
        <f>MAX(0,MIN(W$71,$R193-SUM($S193:V193)))</f>
        <v>0</v>
      </c>
      <c r="X193" s="3">
        <f>MAX(0,MIN(X$71,$R193-SUM($S193:W193)))</f>
        <v>2.6692250462613814</v>
      </c>
      <c r="Y193" s="3">
        <f>MAX(0,MIN(Y$71,$R193-SUM($S193:X193)))</f>
        <v>0</v>
      </c>
      <c r="Z193" s="3">
        <f>MAX(0,MIN(Z$71,$R193-SUM($S193:Y193)))</f>
        <v>0</v>
      </c>
      <c r="AA193" s="3">
        <f t="shared" si="64"/>
        <v>0.35781134588571428</v>
      </c>
      <c r="AC193" s="9">
        <f t="shared" si="52"/>
        <v>117</v>
      </c>
      <c r="AD193" s="3">
        <f t="shared" si="53"/>
        <v>3.0270363921470955</v>
      </c>
      <c r="AE193" s="3">
        <f>MIN(R193,Solvarmeproduktion!M121*$I$16/1000/24)</f>
        <v>0.32528304171428574</v>
      </c>
      <c r="AF193" s="3">
        <f>IF($I$35="Ja",MAX(0,MIN(IF($I$36="væske",AS193,AT193),$AD193-SUM($AE193:AE193)))*$I$44*IF(AU193&lt;$I$23,1,0),0)</f>
        <v>2</v>
      </c>
      <c r="AG193" s="56">
        <f t="shared" si="65"/>
        <v>0</v>
      </c>
      <c r="AH193" s="3">
        <f>MAX(0,MIN(AH$71,$AD193-SUM($AE193:AG193)))</f>
        <v>0</v>
      </c>
      <c r="AI193" s="3">
        <f>IF($I$35="Ja",MAX(0,MIN(IF($I$36="væske",AS193,AT193)-AF193,$AD193-SUM($AE193:AH193)))*$I$44*IF(AU193&lt;$I$29,1,0),0)</f>
        <v>0</v>
      </c>
      <c r="AJ193" s="3">
        <f>MAX(0,MIN(AJ$71,$AD193-SUM($AE193:AI193)))</f>
        <v>0.70175335043280995</v>
      </c>
      <c r="AK193" s="3">
        <f>IF($I$35="Ja",MAX(0,MIN(IF($I$36="væske",AS193,AT193)-AF193-AI193,$AD193-SUM($AE193:AJ193)))*$I$44*IF(AU193&lt;$I$33,1,0),0)</f>
        <v>0</v>
      </c>
      <c r="AL193" s="3">
        <f>MAX(0,MIN(AL$71,$AD193-SUM($AE193:AK193)))</f>
        <v>0</v>
      </c>
      <c r="AM193" s="3">
        <f t="shared" si="66"/>
        <v>0.32528304171428574</v>
      </c>
      <c r="AO193" s="55">
        <v>4.0999999999999996</v>
      </c>
      <c r="AP193" s="58">
        <f t="shared" si="54"/>
        <v>3.6593925985507205</v>
      </c>
      <c r="AQ193" s="56">
        <f>IF($I$37="indtastes",$I$38,VLOOKUP(ROUND(AO193,0),'COP og ydelse'!$F$5:$J$31,3))</f>
        <v>3.3010954240000001</v>
      </c>
      <c r="AR193" s="56">
        <f t="shared" si="55"/>
        <v>3.6593925985507205</v>
      </c>
      <c r="AS193" s="56">
        <f t="shared" si="56"/>
        <v>2</v>
      </c>
      <c r="AT193" s="56">
        <f>IF($I$35="Ja",VLOOKUP(ROUND(AO193,0),'COP og ydelse'!$F$5:$J$31,5)/'COP og ydelse'!$J$14*$I$43,0)</f>
        <v>2.2284909829822994</v>
      </c>
      <c r="AU193" s="3">
        <f t="shared" si="57"/>
        <v>206.28857621814905</v>
      </c>
      <c r="AV193" s="3">
        <f t="shared" si="58"/>
        <v>2</v>
      </c>
      <c r="AW193" s="3">
        <f t="shared" si="59"/>
        <v>0.70175335043280995</v>
      </c>
      <c r="AX193" s="3">
        <f t="shared" si="67"/>
        <v>1.0526315012824607</v>
      </c>
      <c r="AY193" s="56">
        <f t="shared" si="60"/>
        <v>3.8519919247943699</v>
      </c>
      <c r="AZ193" s="3">
        <f t="shared" si="61"/>
        <v>0.51921188804329221</v>
      </c>
      <c r="BA193" s="3">
        <f t="shared" si="62"/>
        <v>196.72416081515226</v>
      </c>
      <c r="BB193" s="3">
        <f t="shared" si="68"/>
        <v>393.44832163030452</v>
      </c>
    </row>
    <row r="194" spans="9:54">
      <c r="I194" s="18"/>
      <c r="J194" s="16"/>
      <c r="M194" s="8">
        <f t="shared" si="69"/>
        <v>118</v>
      </c>
      <c r="N194" s="2">
        <v>17.523065999999982</v>
      </c>
      <c r="O194" s="2">
        <v>0</v>
      </c>
      <c r="Q194" s="9">
        <f t="shared" si="49"/>
        <v>118</v>
      </c>
      <c r="R194" s="3">
        <f t="shared" si="50"/>
        <v>3.0133669185904619</v>
      </c>
      <c r="S194" s="3">
        <f t="shared" si="63"/>
        <v>0.29331706755000003</v>
      </c>
      <c r="T194" s="3">
        <f>MAX(0,MIN(T$71,$R194-SUM($S194:S194)))</f>
        <v>0</v>
      </c>
      <c r="U194" s="56">
        <f t="shared" si="51"/>
        <v>2.9331706755000006E-2</v>
      </c>
      <c r="V194" s="3">
        <f>MAX(0,MIN(V$71,$R194-SUM($S194:U194)))</f>
        <v>0</v>
      </c>
      <c r="W194" s="3">
        <f>MAX(0,MIN(W$71,$R194-SUM($S194:V194)))</f>
        <v>0</v>
      </c>
      <c r="X194" s="3">
        <f>MAX(0,MIN(X$71,$R194-SUM($S194:W194)))</f>
        <v>2.6907181442854617</v>
      </c>
      <c r="Y194" s="3">
        <f>MAX(0,MIN(Y$71,$R194-SUM($S194:X194)))</f>
        <v>0</v>
      </c>
      <c r="Z194" s="3">
        <f>MAX(0,MIN(Z$71,$R194-SUM($S194:Y194)))</f>
        <v>0</v>
      </c>
      <c r="AA194" s="3">
        <f t="shared" si="64"/>
        <v>0.32264877430500005</v>
      </c>
      <c r="AC194" s="9">
        <f t="shared" si="52"/>
        <v>118</v>
      </c>
      <c r="AD194" s="3">
        <f t="shared" si="53"/>
        <v>3.0133669185904619</v>
      </c>
      <c r="AE194" s="3">
        <f>MIN(R194,Solvarmeproduktion!M122*$I$16/1000/24)</f>
        <v>0.29331706755000003</v>
      </c>
      <c r="AF194" s="3">
        <f>IF($I$35="Ja",MAX(0,MIN(IF($I$36="væske",AS194,AT194),$AD194-SUM($AE194:AE194)))*$I$44*IF(AU194&lt;$I$23,1,0),0)</f>
        <v>2</v>
      </c>
      <c r="AG194" s="56">
        <f t="shared" si="65"/>
        <v>0</v>
      </c>
      <c r="AH194" s="3">
        <f>MAX(0,MIN(AH$71,$AD194-SUM($AE194:AG194)))</f>
        <v>0</v>
      </c>
      <c r="AI194" s="3">
        <f>IF($I$35="Ja",MAX(0,MIN(IF($I$36="væske",AS194,AT194)-AF194,$AD194-SUM($AE194:AH194)))*$I$44*IF(AU194&lt;$I$29,1,0),0)</f>
        <v>0</v>
      </c>
      <c r="AJ194" s="3">
        <f>MAX(0,MIN(AJ$71,$AD194-SUM($AE194:AI194)))</f>
        <v>0.72004985104046204</v>
      </c>
      <c r="AK194" s="3">
        <f>IF($I$35="Ja",MAX(0,MIN(IF($I$36="væske",AS194,AT194)-AF194-AI194,$AD194-SUM($AE194:AJ194)))*$I$44*IF(AU194&lt;$I$33,1,0),0)</f>
        <v>0</v>
      </c>
      <c r="AL194" s="3">
        <f>MAX(0,MIN(AL$71,$AD194-SUM($AE194:AK194)))</f>
        <v>0</v>
      </c>
      <c r="AM194" s="3">
        <f t="shared" si="66"/>
        <v>0.29331706755000003</v>
      </c>
      <c r="AO194" s="55">
        <v>4.2</v>
      </c>
      <c r="AP194" s="58">
        <f t="shared" si="54"/>
        <v>3.6593925985507205</v>
      </c>
      <c r="AQ194" s="56">
        <f>IF($I$37="indtastes",$I$38,VLOOKUP(ROUND(AO194,0),'COP og ydelse'!$F$5:$J$31,3))</f>
        <v>3.3010954240000001</v>
      </c>
      <c r="AR194" s="56">
        <f t="shared" si="55"/>
        <v>3.6593925985507205</v>
      </c>
      <c r="AS194" s="56">
        <f t="shared" si="56"/>
        <v>2</v>
      </c>
      <c r="AT194" s="56">
        <f>IF($I$35="Ja",VLOOKUP(ROUND(AO194,0),'COP og ydelse'!$F$5:$J$31,5)/'COP og ydelse'!$J$14*$I$43,0)</f>
        <v>2.2284909829822994</v>
      </c>
      <c r="AU194" s="3">
        <f t="shared" si="57"/>
        <v>206.28857621814905</v>
      </c>
      <c r="AV194" s="3">
        <f t="shared" si="58"/>
        <v>2</v>
      </c>
      <c r="AW194" s="3">
        <f t="shared" si="59"/>
        <v>0.72004985104046204</v>
      </c>
      <c r="AX194" s="3">
        <f t="shared" si="67"/>
        <v>1.0540037388280346</v>
      </c>
      <c r="AY194" s="56">
        <f t="shared" si="60"/>
        <v>3.8570134807120962</v>
      </c>
      <c r="AZ194" s="3">
        <f t="shared" si="61"/>
        <v>0.51853591126955367</v>
      </c>
      <c r="BA194" s="3">
        <f t="shared" si="62"/>
        <v>196.48756894434379</v>
      </c>
      <c r="BB194" s="3">
        <f t="shared" si="68"/>
        <v>392.97513788868758</v>
      </c>
    </row>
    <row r="195" spans="9:54">
      <c r="I195" s="18"/>
      <c r="J195" s="16"/>
      <c r="M195" s="8">
        <f t="shared" si="69"/>
        <v>119</v>
      </c>
      <c r="N195" s="2">
        <v>17.523065999999982</v>
      </c>
      <c r="O195" s="2">
        <v>0</v>
      </c>
      <c r="Q195" s="9">
        <f t="shared" si="49"/>
        <v>119</v>
      </c>
      <c r="R195" s="3">
        <f t="shared" si="50"/>
        <v>3.0133669185904619</v>
      </c>
      <c r="S195" s="3">
        <f t="shared" si="63"/>
        <v>0.29331706755000003</v>
      </c>
      <c r="T195" s="3">
        <f>MAX(0,MIN(T$71,$R195-SUM($S195:S195)))</f>
        <v>0</v>
      </c>
      <c r="U195" s="56">
        <f t="shared" si="51"/>
        <v>2.9331706755000006E-2</v>
      </c>
      <c r="V195" s="3">
        <f>MAX(0,MIN(V$71,$R195-SUM($S195:U195)))</f>
        <v>0</v>
      </c>
      <c r="W195" s="3">
        <f>MAX(0,MIN(W$71,$R195-SUM($S195:V195)))</f>
        <v>0</v>
      </c>
      <c r="X195" s="3">
        <f>MAX(0,MIN(X$71,$R195-SUM($S195:W195)))</f>
        <v>2.6907181442854617</v>
      </c>
      <c r="Y195" s="3">
        <f>MAX(0,MIN(Y$71,$R195-SUM($S195:X195)))</f>
        <v>0</v>
      </c>
      <c r="Z195" s="3">
        <f>MAX(0,MIN(Z$71,$R195-SUM($S195:Y195)))</f>
        <v>0</v>
      </c>
      <c r="AA195" s="3">
        <f t="shared" si="64"/>
        <v>0.32264877430500005</v>
      </c>
      <c r="AC195" s="9">
        <f t="shared" si="52"/>
        <v>119</v>
      </c>
      <c r="AD195" s="3">
        <f t="shared" si="53"/>
        <v>3.0133669185904619</v>
      </c>
      <c r="AE195" s="3">
        <f>MIN(R195,Solvarmeproduktion!M123*$I$16/1000/24)</f>
        <v>0.29331706755000003</v>
      </c>
      <c r="AF195" s="3">
        <f>IF($I$35="Ja",MAX(0,MIN(IF($I$36="væske",AS195,AT195),$AD195-SUM($AE195:AE195)))*$I$44*IF(AU195&lt;$I$23,1,0),0)</f>
        <v>2</v>
      </c>
      <c r="AG195" s="56">
        <f t="shared" si="65"/>
        <v>0</v>
      </c>
      <c r="AH195" s="3">
        <f>MAX(0,MIN(AH$71,$AD195-SUM($AE195:AG195)))</f>
        <v>0</v>
      </c>
      <c r="AI195" s="3">
        <f>IF($I$35="Ja",MAX(0,MIN(IF($I$36="væske",AS195,AT195)-AF195,$AD195-SUM($AE195:AH195)))*$I$44*IF(AU195&lt;$I$29,1,0),0)</f>
        <v>0</v>
      </c>
      <c r="AJ195" s="3">
        <f>MAX(0,MIN(AJ$71,$AD195-SUM($AE195:AI195)))</f>
        <v>0.72004985104046204</v>
      </c>
      <c r="AK195" s="3">
        <f>IF($I$35="Ja",MAX(0,MIN(IF($I$36="væske",AS195,AT195)-AF195-AI195,$AD195-SUM($AE195:AJ195)))*$I$44*IF(AU195&lt;$I$33,1,0),0)</f>
        <v>0</v>
      </c>
      <c r="AL195" s="3">
        <f>MAX(0,MIN(AL$71,$AD195-SUM($AE195:AK195)))</f>
        <v>0</v>
      </c>
      <c r="AM195" s="3">
        <f t="shared" si="66"/>
        <v>0.29331706755000003</v>
      </c>
      <c r="AO195" s="55">
        <v>4.3</v>
      </c>
      <c r="AP195" s="58">
        <f t="shared" si="54"/>
        <v>3.6593925985507205</v>
      </c>
      <c r="AQ195" s="56">
        <f>IF($I$37="indtastes",$I$38,VLOOKUP(ROUND(AO195,0),'COP og ydelse'!$F$5:$J$31,3))</f>
        <v>3.3010954240000001</v>
      </c>
      <c r="AR195" s="56">
        <f t="shared" si="55"/>
        <v>3.6593925985507205</v>
      </c>
      <c r="AS195" s="56">
        <f t="shared" si="56"/>
        <v>2</v>
      </c>
      <c r="AT195" s="56">
        <f>IF($I$35="Ja",VLOOKUP(ROUND(AO195,0),'COP og ydelse'!$F$5:$J$31,5)/'COP og ydelse'!$J$14*$I$43,0)</f>
        <v>2.2284909829822994</v>
      </c>
      <c r="AU195" s="3">
        <f t="shared" si="57"/>
        <v>206.28857621814905</v>
      </c>
      <c r="AV195" s="3">
        <f t="shared" si="58"/>
        <v>2</v>
      </c>
      <c r="AW195" s="3">
        <f t="shared" si="59"/>
        <v>0.72004985104046204</v>
      </c>
      <c r="AX195" s="3">
        <f t="shared" si="67"/>
        <v>1.0540037388280346</v>
      </c>
      <c r="AY195" s="56">
        <f t="shared" si="60"/>
        <v>3.8570134807120962</v>
      </c>
      <c r="AZ195" s="3">
        <f t="shared" si="61"/>
        <v>0.51853591126955367</v>
      </c>
      <c r="BA195" s="3">
        <f t="shared" si="62"/>
        <v>196.48756894434379</v>
      </c>
      <c r="BB195" s="3">
        <f t="shared" si="68"/>
        <v>392.97513788868758</v>
      </c>
    </row>
    <row r="196" spans="9:54">
      <c r="I196" s="18"/>
      <c r="J196" s="16"/>
      <c r="M196" s="8">
        <f t="shared" si="69"/>
        <v>120</v>
      </c>
      <c r="N196" s="2">
        <v>17.519229999999997</v>
      </c>
      <c r="O196" s="2">
        <v>0</v>
      </c>
      <c r="Q196" s="9">
        <f t="shared" si="49"/>
        <v>120</v>
      </c>
      <c r="R196" s="3">
        <f t="shared" si="50"/>
        <v>3.0127457040213637</v>
      </c>
      <c r="S196" s="3">
        <f t="shared" si="63"/>
        <v>0.34290758285714285</v>
      </c>
      <c r="T196" s="3">
        <f>MAX(0,MIN(T$71,$R196-SUM($S196:S196)))</f>
        <v>0</v>
      </c>
      <c r="U196" s="56">
        <f t="shared" si="51"/>
        <v>3.4290758285714283E-2</v>
      </c>
      <c r="V196" s="3">
        <f>MAX(0,MIN(V$71,$R196-SUM($S196:U196)))</f>
        <v>0</v>
      </c>
      <c r="W196" s="3">
        <f>MAX(0,MIN(W$71,$R196-SUM($S196:V196)))</f>
        <v>0</v>
      </c>
      <c r="X196" s="3">
        <f>MAX(0,MIN(X$71,$R196-SUM($S196:W196)))</f>
        <v>2.6355473628785067</v>
      </c>
      <c r="Y196" s="3">
        <f>MAX(0,MIN(Y$71,$R196-SUM($S196:X196)))</f>
        <v>0</v>
      </c>
      <c r="Z196" s="3">
        <f>MAX(0,MIN(Z$71,$R196-SUM($S196:Y196)))</f>
        <v>0</v>
      </c>
      <c r="AA196" s="3">
        <f t="shared" si="64"/>
        <v>0.37719834114285711</v>
      </c>
      <c r="AC196" s="9">
        <f t="shared" si="52"/>
        <v>120</v>
      </c>
      <c r="AD196" s="3">
        <f t="shared" si="53"/>
        <v>3.0127457040213637</v>
      </c>
      <c r="AE196" s="3">
        <f>MIN(R196,Solvarmeproduktion!M124*$I$16/1000/24)</f>
        <v>0.34290758285714285</v>
      </c>
      <c r="AF196" s="3">
        <f>IF($I$35="Ja",MAX(0,MIN(IF($I$36="væske",AS196,AT196),$AD196-SUM($AE196:AE196)))*$I$44*IF(AU196&lt;$I$23,1,0),0)</f>
        <v>2</v>
      </c>
      <c r="AG196" s="56">
        <f t="shared" si="65"/>
        <v>0</v>
      </c>
      <c r="AH196" s="3">
        <f>MAX(0,MIN(AH$71,$AD196-SUM($AE196:AG196)))</f>
        <v>0</v>
      </c>
      <c r="AI196" s="3">
        <f>IF($I$35="Ja",MAX(0,MIN(IF($I$36="væske",AS196,AT196)-AF196,$AD196-SUM($AE196:AH196)))*$I$44*IF(AU196&lt;$I$29,1,0),0)</f>
        <v>0</v>
      </c>
      <c r="AJ196" s="3">
        <f>MAX(0,MIN(AJ$71,$AD196-SUM($AE196:AI196)))</f>
        <v>0.66983812116422081</v>
      </c>
      <c r="AK196" s="3">
        <f>IF($I$35="Ja",MAX(0,MIN(IF($I$36="væske",AS196,AT196)-AF196-AI196,$AD196-SUM($AE196:AJ196)))*$I$44*IF(AU196&lt;$I$33,1,0),0)</f>
        <v>0</v>
      </c>
      <c r="AL196" s="3">
        <f>MAX(0,MIN(AL$71,$AD196-SUM($AE196:AK196)))</f>
        <v>0</v>
      </c>
      <c r="AM196" s="3">
        <f t="shared" si="66"/>
        <v>0.34290758285714285</v>
      </c>
      <c r="AO196" s="55">
        <v>4.3</v>
      </c>
      <c r="AP196" s="58">
        <f t="shared" si="54"/>
        <v>3.6593925985507205</v>
      </c>
      <c r="AQ196" s="56">
        <f>IF($I$37="indtastes",$I$38,VLOOKUP(ROUND(AO196,0),'COP og ydelse'!$F$5:$J$31,3))</f>
        <v>3.3010954240000001</v>
      </c>
      <c r="AR196" s="56">
        <f t="shared" si="55"/>
        <v>3.6593925985507205</v>
      </c>
      <c r="AS196" s="56">
        <f t="shared" si="56"/>
        <v>2</v>
      </c>
      <c r="AT196" s="56">
        <f>IF($I$35="Ja",VLOOKUP(ROUND(AO196,0),'COP og ydelse'!$F$5:$J$31,5)/'COP og ydelse'!$J$14*$I$43,0)</f>
        <v>2.2284909829822994</v>
      </c>
      <c r="AU196" s="3">
        <f t="shared" si="57"/>
        <v>206.28857621814905</v>
      </c>
      <c r="AV196" s="3">
        <f t="shared" si="58"/>
        <v>2</v>
      </c>
      <c r="AW196" s="3">
        <f t="shared" si="59"/>
        <v>0.66983812116422081</v>
      </c>
      <c r="AX196" s="3">
        <f t="shared" si="67"/>
        <v>1.0502378590873165</v>
      </c>
      <c r="AY196" s="56">
        <f t="shared" si="60"/>
        <v>3.8432326482618806</v>
      </c>
      <c r="AZ196" s="3">
        <f t="shared" si="61"/>
        <v>0.52039524614897026</v>
      </c>
      <c r="BA196" s="3">
        <f t="shared" si="62"/>
        <v>197.13833615213957</v>
      </c>
      <c r="BB196" s="3">
        <f t="shared" si="68"/>
        <v>394.27667230427915</v>
      </c>
    </row>
    <row r="197" spans="9:54">
      <c r="I197" s="18"/>
      <c r="J197" s="16"/>
      <c r="M197" s="8">
        <f t="shared" si="69"/>
        <v>121</v>
      </c>
      <c r="N197" s="2">
        <v>17.461678000000003</v>
      </c>
      <c r="O197" s="2">
        <v>0</v>
      </c>
      <c r="Q197" s="9">
        <f t="shared" si="49"/>
        <v>121</v>
      </c>
      <c r="R197" s="3">
        <f t="shared" si="50"/>
        <v>3.0034255421650329</v>
      </c>
      <c r="S197" s="3">
        <f t="shared" si="63"/>
        <v>0.34290758285714285</v>
      </c>
      <c r="T197" s="3">
        <f>MAX(0,MIN(T$71,$R197-SUM($S197:S197)))</f>
        <v>0</v>
      </c>
      <c r="U197" s="56">
        <f t="shared" si="51"/>
        <v>3.4290758285714283E-2</v>
      </c>
      <c r="V197" s="3">
        <f>MAX(0,MIN(V$71,$R197-SUM($S197:U197)))</f>
        <v>0</v>
      </c>
      <c r="W197" s="3">
        <f>MAX(0,MIN(W$71,$R197-SUM($S197:V197)))</f>
        <v>0</v>
      </c>
      <c r="X197" s="3">
        <f>MAX(0,MIN(X$71,$R197-SUM($S197:W197)))</f>
        <v>2.6262272010221759</v>
      </c>
      <c r="Y197" s="3">
        <f>MAX(0,MIN(Y$71,$R197-SUM($S197:X197)))</f>
        <v>0</v>
      </c>
      <c r="Z197" s="3">
        <f>MAX(0,MIN(Z$71,$R197-SUM($S197:Y197)))</f>
        <v>0</v>
      </c>
      <c r="AA197" s="3">
        <f t="shared" si="64"/>
        <v>0.37719834114285711</v>
      </c>
      <c r="AC197" s="9">
        <f t="shared" si="52"/>
        <v>121</v>
      </c>
      <c r="AD197" s="3">
        <f t="shared" si="53"/>
        <v>3.0034255421650329</v>
      </c>
      <c r="AE197" s="3">
        <f>MIN(R197,Solvarmeproduktion!M125*$I$16/1000/24)</f>
        <v>0.34290758285714285</v>
      </c>
      <c r="AF197" s="3">
        <f>IF($I$35="Ja",MAX(0,MIN(IF($I$36="væske",AS197,AT197),$AD197-SUM($AE197:AE197)))*$I$44*IF(AU197&lt;$I$23,1,0),0)</f>
        <v>2</v>
      </c>
      <c r="AG197" s="56">
        <f t="shared" si="65"/>
        <v>0</v>
      </c>
      <c r="AH197" s="3">
        <f>MAX(0,MIN(AH$71,$AD197-SUM($AE197:AG197)))</f>
        <v>0</v>
      </c>
      <c r="AI197" s="3">
        <f>IF($I$35="Ja",MAX(0,MIN(IF($I$36="væske",AS197,AT197)-AF197,$AD197-SUM($AE197:AH197)))*$I$44*IF(AU197&lt;$I$29,1,0),0)</f>
        <v>0</v>
      </c>
      <c r="AJ197" s="3">
        <f>MAX(0,MIN(AJ$71,$AD197-SUM($AE197:AI197)))</f>
        <v>0.66051795930789003</v>
      </c>
      <c r="AK197" s="3">
        <f>IF($I$35="Ja",MAX(0,MIN(IF($I$36="væske",AS197,AT197)-AF197-AI197,$AD197-SUM($AE197:AJ197)))*$I$44*IF(AU197&lt;$I$33,1,0),0)</f>
        <v>0</v>
      </c>
      <c r="AL197" s="3">
        <f>MAX(0,MIN(AL$71,$AD197-SUM($AE197:AK197)))</f>
        <v>0</v>
      </c>
      <c r="AM197" s="3">
        <f t="shared" si="66"/>
        <v>0.34290758285714285</v>
      </c>
      <c r="AO197" s="55">
        <v>4.3</v>
      </c>
      <c r="AP197" s="58">
        <f t="shared" si="54"/>
        <v>3.6593925985507205</v>
      </c>
      <c r="AQ197" s="56">
        <f>IF($I$37="indtastes",$I$38,VLOOKUP(ROUND(AO197,0),'COP og ydelse'!$F$5:$J$31,3))</f>
        <v>3.3010954240000001</v>
      </c>
      <c r="AR197" s="56">
        <f t="shared" si="55"/>
        <v>3.6593925985507205</v>
      </c>
      <c r="AS197" s="56">
        <f t="shared" si="56"/>
        <v>2</v>
      </c>
      <c r="AT197" s="56">
        <f>IF($I$35="Ja",VLOOKUP(ROUND(AO197,0),'COP og ydelse'!$F$5:$J$31,5)/'COP og ydelse'!$J$14*$I$43,0)</f>
        <v>2.2284909829822994</v>
      </c>
      <c r="AU197" s="3">
        <f t="shared" si="57"/>
        <v>206.28857621814905</v>
      </c>
      <c r="AV197" s="3">
        <f t="shared" si="58"/>
        <v>2</v>
      </c>
      <c r="AW197" s="3">
        <f t="shared" si="59"/>
        <v>0.66051795930789003</v>
      </c>
      <c r="AX197" s="3">
        <f t="shared" si="67"/>
        <v>1.0495388469480917</v>
      </c>
      <c r="AY197" s="56">
        <f t="shared" si="60"/>
        <v>3.8406746884133045</v>
      </c>
      <c r="AZ197" s="3">
        <f t="shared" si="61"/>
        <v>0.52074183893618409</v>
      </c>
      <c r="BA197" s="3">
        <f t="shared" si="62"/>
        <v>197.25964362766442</v>
      </c>
      <c r="BB197" s="3">
        <f t="shared" si="68"/>
        <v>394.51928725532883</v>
      </c>
    </row>
    <row r="198" spans="9:54">
      <c r="I198" s="18"/>
      <c r="J198" s="16"/>
      <c r="M198" s="8">
        <f t="shared" si="69"/>
        <v>122</v>
      </c>
      <c r="N198" s="2">
        <v>17.442494000000007</v>
      </c>
      <c r="O198" s="2">
        <v>0</v>
      </c>
      <c r="Q198" s="9">
        <f t="shared" si="49"/>
        <v>122</v>
      </c>
      <c r="R198" s="3">
        <f t="shared" si="50"/>
        <v>3.0003188215462568</v>
      </c>
      <c r="S198" s="3">
        <f t="shared" si="63"/>
        <v>0.34290758285714285</v>
      </c>
      <c r="T198" s="3">
        <f>MAX(0,MIN(T$71,$R198-SUM($S198:S198)))</f>
        <v>0</v>
      </c>
      <c r="U198" s="56">
        <f t="shared" si="51"/>
        <v>3.4290758285714283E-2</v>
      </c>
      <c r="V198" s="3">
        <f>MAX(0,MIN(V$71,$R198-SUM($S198:U198)))</f>
        <v>0</v>
      </c>
      <c r="W198" s="3">
        <f>MAX(0,MIN(W$71,$R198-SUM($S198:V198)))</f>
        <v>0</v>
      </c>
      <c r="X198" s="3">
        <f>MAX(0,MIN(X$71,$R198-SUM($S198:W198)))</f>
        <v>2.6231204804033998</v>
      </c>
      <c r="Y198" s="3">
        <f>MAX(0,MIN(Y$71,$R198-SUM($S198:X198)))</f>
        <v>0</v>
      </c>
      <c r="Z198" s="3">
        <f>MAX(0,MIN(Z$71,$R198-SUM($S198:Y198)))</f>
        <v>0</v>
      </c>
      <c r="AA198" s="3">
        <f t="shared" si="64"/>
        <v>0.37719834114285711</v>
      </c>
      <c r="AC198" s="9">
        <f t="shared" si="52"/>
        <v>122</v>
      </c>
      <c r="AD198" s="3">
        <f t="shared" si="53"/>
        <v>3.0003188215462568</v>
      </c>
      <c r="AE198" s="3">
        <f>MIN(R198,Solvarmeproduktion!M126*$I$16/1000/24)</f>
        <v>0.34290758285714285</v>
      </c>
      <c r="AF198" s="3">
        <f>IF($I$35="Ja",MAX(0,MIN(IF($I$36="væske",AS198,AT198),$AD198-SUM($AE198:AE198)))*$I$44*IF(AU198&lt;$I$23,1,0),0)</f>
        <v>2</v>
      </c>
      <c r="AG198" s="56">
        <f t="shared" si="65"/>
        <v>0</v>
      </c>
      <c r="AH198" s="3">
        <f>MAX(0,MIN(AH$71,$AD198-SUM($AE198:AG198)))</f>
        <v>0</v>
      </c>
      <c r="AI198" s="3">
        <f>IF($I$35="Ja",MAX(0,MIN(IF($I$36="væske",AS198,AT198)-AF198,$AD198-SUM($AE198:AH198)))*$I$44*IF(AU198&lt;$I$29,1,0),0)</f>
        <v>0</v>
      </c>
      <c r="AJ198" s="3">
        <f>MAX(0,MIN(AJ$71,$AD198-SUM($AE198:AI198)))</f>
        <v>0.657411238689114</v>
      </c>
      <c r="AK198" s="3">
        <f>IF($I$35="Ja",MAX(0,MIN(IF($I$36="væske",AS198,AT198)-AF198-AI198,$AD198-SUM($AE198:AJ198)))*$I$44*IF(AU198&lt;$I$33,1,0),0)</f>
        <v>0</v>
      </c>
      <c r="AL198" s="3">
        <f>MAX(0,MIN(AL$71,$AD198-SUM($AE198:AK198)))</f>
        <v>0</v>
      </c>
      <c r="AM198" s="3">
        <f t="shared" si="66"/>
        <v>0.34290758285714285</v>
      </c>
      <c r="AO198" s="55">
        <v>4.4000000000000004</v>
      </c>
      <c r="AP198" s="58">
        <f t="shared" si="54"/>
        <v>3.6593925985507205</v>
      </c>
      <c r="AQ198" s="56">
        <f>IF($I$37="indtastes",$I$38,VLOOKUP(ROUND(AO198,0),'COP og ydelse'!$F$5:$J$31,3))</f>
        <v>3.3010954240000001</v>
      </c>
      <c r="AR198" s="56">
        <f t="shared" si="55"/>
        <v>3.6593925985507205</v>
      </c>
      <c r="AS198" s="56">
        <f t="shared" si="56"/>
        <v>2</v>
      </c>
      <c r="AT198" s="56">
        <f>IF($I$35="Ja",VLOOKUP(ROUND(AO198,0),'COP og ydelse'!$F$5:$J$31,5)/'COP og ydelse'!$J$14*$I$43,0)</f>
        <v>2.2284909829822994</v>
      </c>
      <c r="AU198" s="3">
        <f t="shared" si="57"/>
        <v>206.28857621814905</v>
      </c>
      <c r="AV198" s="3">
        <f t="shared" si="58"/>
        <v>2</v>
      </c>
      <c r="AW198" s="3">
        <f t="shared" si="59"/>
        <v>0.657411238689114</v>
      </c>
      <c r="AX198" s="3">
        <f t="shared" si="67"/>
        <v>1.0493058429016835</v>
      </c>
      <c r="AY198" s="56">
        <f t="shared" si="60"/>
        <v>3.8398220351304455</v>
      </c>
      <c r="AZ198" s="3">
        <f t="shared" si="61"/>
        <v>0.52085747248232994</v>
      </c>
      <c r="BA198" s="3">
        <f t="shared" si="62"/>
        <v>197.30011536881545</v>
      </c>
      <c r="BB198" s="3">
        <f t="shared" si="68"/>
        <v>394.60023073763091</v>
      </c>
    </row>
    <row r="199" spans="9:54">
      <c r="I199" s="18"/>
      <c r="J199" s="16"/>
      <c r="M199" s="8">
        <f t="shared" si="69"/>
        <v>123</v>
      </c>
      <c r="N199" s="2">
        <v>17.438658000000007</v>
      </c>
      <c r="O199" s="2">
        <v>0</v>
      </c>
      <c r="Q199" s="9">
        <f t="shared" si="49"/>
        <v>123</v>
      </c>
      <c r="R199" s="3">
        <f t="shared" si="50"/>
        <v>2.9996976069771559</v>
      </c>
      <c r="S199" s="3">
        <f t="shared" si="63"/>
        <v>0.21085743145517855</v>
      </c>
      <c r="T199" s="3">
        <f>MAX(0,MIN(T$71,$R199-SUM($S199:S199)))</f>
        <v>0</v>
      </c>
      <c r="U199" s="56">
        <f t="shared" si="51"/>
        <v>2.1085743145517855E-2</v>
      </c>
      <c r="V199" s="3">
        <f>MAX(0,MIN(V$71,$R199-SUM($S199:U199)))</f>
        <v>0</v>
      </c>
      <c r="W199" s="3">
        <f>MAX(0,MIN(W$71,$R199-SUM($S199:V199)))</f>
        <v>0</v>
      </c>
      <c r="X199" s="3">
        <f>MAX(0,MIN(X$71,$R199-SUM($S199:W199)))</f>
        <v>2.7677544323764596</v>
      </c>
      <c r="Y199" s="3">
        <f>MAX(0,MIN(Y$71,$R199-SUM($S199:X199)))</f>
        <v>0</v>
      </c>
      <c r="Z199" s="3">
        <f>MAX(0,MIN(Z$71,$R199-SUM($S199:Y199)))</f>
        <v>0</v>
      </c>
      <c r="AA199" s="3">
        <f t="shared" si="64"/>
        <v>0.23194317460069641</v>
      </c>
      <c r="AC199" s="9">
        <f t="shared" si="52"/>
        <v>123</v>
      </c>
      <c r="AD199" s="3">
        <f t="shared" si="53"/>
        <v>2.9996976069771559</v>
      </c>
      <c r="AE199" s="3">
        <f>MIN(R199,Solvarmeproduktion!M127*$I$16/1000/24)</f>
        <v>0.21085743145517855</v>
      </c>
      <c r="AF199" s="3">
        <f>IF($I$35="Ja",MAX(0,MIN(IF($I$36="væske",AS199,AT199),$AD199-SUM($AE199:AE199)))*$I$44*IF(AU199&lt;$I$23,1,0),0)</f>
        <v>2</v>
      </c>
      <c r="AG199" s="56">
        <f t="shared" si="65"/>
        <v>0</v>
      </c>
      <c r="AH199" s="3">
        <f>MAX(0,MIN(AH$71,$AD199-SUM($AE199:AG199)))</f>
        <v>0</v>
      </c>
      <c r="AI199" s="3">
        <f>IF($I$35="Ja",MAX(0,MIN(IF($I$36="væske",AS199,AT199)-AF199,$AD199-SUM($AE199:AH199)))*$I$44*IF(AU199&lt;$I$29,1,0),0)</f>
        <v>0</v>
      </c>
      <c r="AJ199" s="3">
        <f>MAX(0,MIN(AJ$71,$AD199-SUM($AE199:AI199)))</f>
        <v>0.78884017552197738</v>
      </c>
      <c r="AK199" s="3">
        <f>IF($I$35="Ja",MAX(0,MIN(IF($I$36="væske",AS199,AT199)-AF199-AI199,$AD199-SUM($AE199:AJ199)))*$I$44*IF(AU199&lt;$I$33,1,0),0)</f>
        <v>0</v>
      </c>
      <c r="AL199" s="3">
        <f>MAX(0,MIN(AL$71,$AD199-SUM($AE199:AK199)))</f>
        <v>0</v>
      </c>
      <c r="AM199" s="3">
        <f t="shared" si="66"/>
        <v>0.21085743145517855</v>
      </c>
      <c r="AO199" s="55">
        <v>4.4000000000000004</v>
      </c>
      <c r="AP199" s="58">
        <f t="shared" si="54"/>
        <v>3.6593925985507205</v>
      </c>
      <c r="AQ199" s="56">
        <f>IF($I$37="indtastes",$I$38,VLOOKUP(ROUND(AO199,0),'COP og ydelse'!$F$5:$J$31,3))</f>
        <v>3.3010954240000001</v>
      </c>
      <c r="AR199" s="56">
        <f t="shared" si="55"/>
        <v>3.6593925985507205</v>
      </c>
      <c r="AS199" s="56">
        <f t="shared" si="56"/>
        <v>2</v>
      </c>
      <c r="AT199" s="56">
        <f>IF($I$35="Ja",VLOOKUP(ROUND(AO199,0),'COP og ydelse'!$F$5:$J$31,5)/'COP og ydelse'!$J$14*$I$43,0)</f>
        <v>2.2284909829822994</v>
      </c>
      <c r="AU199" s="3">
        <f t="shared" si="57"/>
        <v>206.28857621814905</v>
      </c>
      <c r="AV199" s="3">
        <f t="shared" si="58"/>
        <v>2</v>
      </c>
      <c r="AW199" s="3">
        <f t="shared" si="59"/>
        <v>0.78884017552197738</v>
      </c>
      <c r="AX199" s="3">
        <f t="shared" si="67"/>
        <v>1.0591630131641483</v>
      </c>
      <c r="AY199" s="56">
        <f t="shared" si="60"/>
        <v>3.8758932910315638</v>
      </c>
      <c r="AZ199" s="3">
        <f t="shared" si="61"/>
        <v>0.5160100781483854</v>
      </c>
      <c r="BA199" s="3">
        <f t="shared" si="62"/>
        <v>195.6035273519349</v>
      </c>
      <c r="BB199" s="3">
        <f t="shared" si="68"/>
        <v>391.2070547038698</v>
      </c>
    </row>
    <row r="200" spans="9:54">
      <c r="I200" s="18"/>
      <c r="J200" s="16"/>
      <c r="M200" s="8">
        <f t="shared" si="69"/>
        <v>124</v>
      </c>
      <c r="N200" s="2">
        <v>17.085675000000009</v>
      </c>
      <c r="O200" s="2">
        <v>0</v>
      </c>
      <c r="Q200" s="9">
        <f t="shared" si="49"/>
        <v>124</v>
      </c>
      <c r="R200" s="3">
        <f t="shared" si="50"/>
        <v>2.9425343686442829</v>
      </c>
      <c r="S200" s="3">
        <f t="shared" si="63"/>
        <v>8.2397450623035717E-2</v>
      </c>
      <c r="T200" s="3">
        <f>MAX(0,MIN(T$71,$R200-SUM($S200:S200)))</f>
        <v>0</v>
      </c>
      <c r="U200" s="56">
        <f t="shared" si="51"/>
        <v>8.2397450623035717E-3</v>
      </c>
      <c r="V200" s="3">
        <f>MAX(0,MIN(V$71,$R200-SUM($S200:U200)))</f>
        <v>0</v>
      </c>
      <c r="W200" s="3">
        <f>MAX(0,MIN(W$71,$R200-SUM($S200:V200)))</f>
        <v>0</v>
      </c>
      <c r="X200" s="3">
        <f>MAX(0,MIN(X$71,$R200-SUM($S200:W200)))</f>
        <v>2.8518971729589437</v>
      </c>
      <c r="Y200" s="3">
        <f>MAX(0,MIN(Y$71,$R200-SUM($S200:X200)))</f>
        <v>0</v>
      </c>
      <c r="Z200" s="3">
        <f>MAX(0,MIN(Z$71,$R200-SUM($S200:Y200)))</f>
        <v>0</v>
      </c>
      <c r="AA200" s="3">
        <f t="shared" si="64"/>
        <v>9.0637195685339289E-2</v>
      </c>
      <c r="AC200" s="9">
        <f t="shared" si="52"/>
        <v>124</v>
      </c>
      <c r="AD200" s="3">
        <f t="shared" si="53"/>
        <v>2.9425343686442829</v>
      </c>
      <c r="AE200" s="3">
        <f>MIN(R200,Solvarmeproduktion!M128*$I$16/1000/24)</f>
        <v>8.2397450623035717E-2</v>
      </c>
      <c r="AF200" s="3">
        <f>IF($I$35="Ja",MAX(0,MIN(IF($I$36="væske",AS200,AT200),$AD200-SUM($AE200:AE200)))*$I$44*IF(AU200&lt;$I$23,1,0),0)</f>
        <v>2</v>
      </c>
      <c r="AG200" s="56">
        <f t="shared" si="65"/>
        <v>0</v>
      </c>
      <c r="AH200" s="3">
        <f>MAX(0,MIN(AH$71,$AD200-SUM($AE200:AG200)))</f>
        <v>0</v>
      </c>
      <c r="AI200" s="3">
        <f>IF($I$35="Ja",MAX(0,MIN(IF($I$36="væske",AS200,AT200)-AF200,$AD200-SUM($AE200:AH200)))*$I$44*IF(AU200&lt;$I$29,1,0),0)</f>
        <v>0</v>
      </c>
      <c r="AJ200" s="3">
        <f>MAX(0,MIN(AJ$71,$AD200-SUM($AE200:AI200)))</f>
        <v>0.86013691802124725</v>
      </c>
      <c r="AK200" s="3">
        <f>IF($I$35="Ja",MAX(0,MIN(IF($I$36="væske",AS200,AT200)-AF200-AI200,$AD200-SUM($AE200:AJ200)))*$I$44*IF(AU200&lt;$I$33,1,0),0)</f>
        <v>0</v>
      </c>
      <c r="AL200" s="3">
        <f>MAX(0,MIN(AL$71,$AD200-SUM($AE200:AK200)))</f>
        <v>0</v>
      </c>
      <c r="AM200" s="3">
        <f t="shared" si="66"/>
        <v>8.2397450623035717E-2</v>
      </c>
      <c r="AO200" s="55">
        <v>4.4000000000000004</v>
      </c>
      <c r="AP200" s="58">
        <f t="shared" si="54"/>
        <v>3.6593925985507205</v>
      </c>
      <c r="AQ200" s="56">
        <f>IF($I$37="indtastes",$I$38,VLOOKUP(ROUND(AO200,0),'COP og ydelse'!$F$5:$J$31,3))</f>
        <v>3.3010954240000001</v>
      </c>
      <c r="AR200" s="56">
        <f t="shared" si="55"/>
        <v>3.6593925985507205</v>
      </c>
      <c r="AS200" s="56">
        <f t="shared" si="56"/>
        <v>2</v>
      </c>
      <c r="AT200" s="56">
        <f>IF($I$35="Ja",VLOOKUP(ROUND(AO200,0),'COP og ydelse'!$F$5:$J$31,5)/'COP og ydelse'!$J$14*$I$43,0)</f>
        <v>2.2284909829822994</v>
      </c>
      <c r="AU200" s="3">
        <f t="shared" si="57"/>
        <v>206.28857621814905</v>
      </c>
      <c r="AV200" s="3">
        <f t="shared" si="58"/>
        <v>2</v>
      </c>
      <c r="AW200" s="3">
        <f t="shared" si="59"/>
        <v>0.86013691802124725</v>
      </c>
      <c r="AX200" s="3">
        <f t="shared" si="67"/>
        <v>1.0645102688515935</v>
      </c>
      <c r="AY200" s="56">
        <f t="shared" si="60"/>
        <v>3.895460998916759</v>
      </c>
      <c r="AZ200" s="3">
        <f t="shared" si="61"/>
        <v>0.51341805258893758</v>
      </c>
      <c r="BA200" s="3">
        <f t="shared" si="62"/>
        <v>194.69631840612817</v>
      </c>
      <c r="BB200" s="3">
        <f t="shared" si="68"/>
        <v>389.39263681225634</v>
      </c>
    </row>
    <row r="201" spans="9:54">
      <c r="I201" s="18"/>
      <c r="J201" s="16"/>
      <c r="M201" s="8">
        <f t="shared" si="69"/>
        <v>125</v>
      </c>
      <c r="N201" s="2">
        <v>16.997429000000007</v>
      </c>
      <c r="O201" s="2">
        <v>0</v>
      </c>
      <c r="Q201" s="9">
        <f t="shared" si="49"/>
        <v>125</v>
      </c>
      <c r="R201" s="3">
        <f t="shared" si="50"/>
        <v>2.9282435185752349</v>
      </c>
      <c r="S201" s="3">
        <f t="shared" si="63"/>
        <v>8.2397450623035717E-2</v>
      </c>
      <c r="T201" s="3">
        <f>MAX(0,MIN(T$71,$R201-SUM($S201:S201)))</f>
        <v>0</v>
      </c>
      <c r="U201" s="56">
        <f t="shared" si="51"/>
        <v>8.2397450623035717E-3</v>
      </c>
      <c r="V201" s="3">
        <f>MAX(0,MIN(V$71,$R201-SUM($S201:U201)))</f>
        <v>0</v>
      </c>
      <c r="W201" s="3">
        <f>MAX(0,MIN(W$71,$R201-SUM($S201:V201)))</f>
        <v>0</v>
      </c>
      <c r="X201" s="3">
        <f>MAX(0,MIN(X$71,$R201-SUM($S201:W201)))</f>
        <v>2.8376063228898958</v>
      </c>
      <c r="Y201" s="3">
        <f>MAX(0,MIN(Y$71,$R201-SUM($S201:X201)))</f>
        <v>0</v>
      </c>
      <c r="Z201" s="3">
        <f>MAX(0,MIN(Z$71,$R201-SUM($S201:Y201)))</f>
        <v>0</v>
      </c>
      <c r="AA201" s="3">
        <f t="shared" si="64"/>
        <v>9.0637195685339289E-2</v>
      </c>
      <c r="AC201" s="9">
        <f t="shared" si="52"/>
        <v>125</v>
      </c>
      <c r="AD201" s="3">
        <f t="shared" si="53"/>
        <v>2.9282435185752349</v>
      </c>
      <c r="AE201" s="3">
        <f>MIN(R201,Solvarmeproduktion!M129*$I$16/1000/24)</f>
        <v>8.2397450623035717E-2</v>
      </c>
      <c r="AF201" s="3">
        <f>IF($I$35="Ja",MAX(0,MIN(IF($I$36="væske",AS201,AT201),$AD201-SUM($AE201:AE201)))*$I$44*IF(AU201&lt;$I$23,1,0),0)</f>
        <v>2</v>
      </c>
      <c r="AG201" s="56">
        <f t="shared" si="65"/>
        <v>0</v>
      </c>
      <c r="AH201" s="3">
        <f>MAX(0,MIN(AH$71,$AD201-SUM($AE201:AG201)))</f>
        <v>0</v>
      </c>
      <c r="AI201" s="3">
        <f>IF($I$35="Ja",MAX(0,MIN(IF($I$36="væske",AS201,AT201)-AF201,$AD201-SUM($AE201:AH201)))*$I$44*IF(AU201&lt;$I$29,1,0),0)</f>
        <v>0</v>
      </c>
      <c r="AJ201" s="3">
        <f>MAX(0,MIN(AJ$71,$AD201-SUM($AE201:AI201)))</f>
        <v>0.8458460679521993</v>
      </c>
      <c r="AK201" s="3">
        <f>IF($I$35="Ja",MAX(0,MIN(IF($I$36="væske",AS201,AT201)-AF201-AI201,$AD201-SUM($AE201:AJ201)))*$I$44*IF(AU201&lt;$I$33,1,0),0)</f>
        <v>0</v>
      </c>
      <c r="AL201" s="3">
        <f>MAX(0,MIN(AL$71,$AD201-SUM($AE201:AK201)))</f>
        <v>0</v>
      </c>
      <c r="AM201" s="3">
        <f t="shared" si="66"/>
        <v>8.2397450623035717E-2</v>
      </c>
      <c r="AO201" s="55">
        <v>4.5</v>
      </c>
      <c r="AP201" s="58">
        <f t="shared" si="54"/>
        <v>3.6593925985507205</v>
      </c>
      <c r="AQ201" s="56">
        <f>IF($I$37="indtastes",$I$38,VLOOKUP(ROUND(AO201,0),'COP og ydelse'!$F$5:$J$31,3))</f>
        <v>3.381807174</v>
      </c>
      <c r="AR201" s="56">
        <f t="shared" si="55"/>
        <v>3.6593925985507205</v>
      </c>
      <c r="AS201" s="56">
        <f t="shared" si="56"/>
        <v>2</v>
      </c>
      <c r="AT201" s="56">
        <f>IF($I$35="Ja",VLOOKUP(ROUND(AO201,0),'COP og ydelse'!$F$5:$J$31,5)/'COP og ydelse'!$J$14*$I$43,0)</f>
        <v>2.3230165157282539</v>
      </c>
      <c r="AU201" s="3">
        <f t="shared" si="57"/>
        <v>206.28857621814905</v>
      </c>
      <c r="AV201" s="3">
        <f t="shared" si="58"/>
        <v>2</v>
      </c>
      <c r="AW201" s="3">
        <f t="shared" si="59"/>
        <v>0.8458460679521993</v>
      </c>
      <c r="AX201" s="3">
        <f t="shared" si="67"/>
        <v>1.0634384550964149</v>
      </c>
      <c r="AY201" s="56">
        <f t="shared" si="60"/>
        <v>3.8915388115940335</v>
      </c>
      <c r="AZ201" s="3">
        <f t="shared" si="61"/>
        <v>0.51393551415738536</v>
      </c>
      <c r="BA201" s="3">
        <f t="shared" si="62"/>
        <v>194.87742995508486</v>
      </c>
      <c r="BB201" s="3">
        <f t="shared" si="68"/>
        <v>389.75485991016973</v>
      </c>
    </row>
    <row r="202" spans="9:54">
      <c r="I202" s="18"/>
      <c r="J202" s="16"/>
      <c r="M202" s="8">
        <f t="shared" si="69"/>
        <v>126</v>
      </c>
      <c r="N202" s="2">
        <v>16.970571999999983</v>
      </c>
      <c r="O202" s="2">
        <v>0</v>
      </c>
      <c r="Q202" s="9">
        <f t="shared" si="49"/>
        <v>126</v>
      </c>
      <c r="R202" s="3">
        <f t="shared" si="50"/>
        <v>2.9238942068749334</v>
      </c>
      <c r="S202" s="3">
        <f t="shared" si="63"/>
        <v>8.2397450623035717E-2</v>
      </c>
      <c r="T202" s="3">
        <f>MAX(0,MIN(T$71,$R202-SUM($S202:S202)))</f>
        <v>0</v>
      </c>
      <c r="U202" s="56">
        <f t="shared" si="51"/>
        <v>8.2397450623035717E-3</v>
      </c>
      <c r="V202" s="3">
        <f>MAX(0,MIN(V$71,$R202-SUM($S202:U202)))</f>
        <v>0</v>
      </c>
      <c r="W202" s="3">
        <f>MAX(0,MIN(W$71,$R202-SUM($S202:V202)))</f>
        <v>0</v>
      </c>
      <c r="X202" s="3">
        <f>MAX(0,MIN(X$71,$R202-SUM($S202:W202)))</f>
        <v>2.8332570111895943</v>
      </c>
      <c r="Y202" s="3">
        <f>MAX(0,MIN(Y$71,$R202-SUM($S202:X202)))</f>
        <v>0</v>
      </c>
      <c r="Z202" s="3">
        <f>MAX(0,MIN(Z$71,$R202-SUM($S202:Y202)))</f>
        <v>0</v>
      </c>
      <c r="AA202" s="3">
        <f t="shared" si="64"/>
        <v>9.0637195685339289E-2</v>
      </c>
      <c r="AC202" s="9">
        <f t="shared" si="52"/>
        <v>126</v>
      </c>
      <c r="AD202" s="3">
        <f t="shared" si="53"/>
        <v>2.9238942068749334</v>
      </c>
      <c r="AE202" s="3">
        <f>MIN(R202,Solvarmeproduktion!M130*$I$16/1000/24)</f>
        <v>8.2397450623035717E-2</v>
      </c>
      <c r="AF202" s="3">
        <f>IF($I$35="Ja",MAX(0,MIN(IF($I$36="væske",AS202,AT202),$AD202-SUM($AE202:AE202)))*$I$44*IF(AU202&lt;$I$23,1,0),0)</f>
        <v>2</v>
      </c>
      <c r="AG202" s="56">
        <f t="shared" si="65"/>
        <v>0</v>
      </c>
      <c r="AH202" s="3">
        <f>MAX(0,MIN(AH$71,$AD202-SUM($AE202:AG202)))</f>
        <v>0</v>
      </c>
      <c r="AI202" s="3">
        <f>IF($I$35="Ja",MAX(0,MIN(IF($I$36="væske",AS202,AT202)-AF202,$AD202-SUM($AE202:AH202)))*$I$44*IF(AU202&lt;$I$29,1,0),0)</f>
        <v>0</v>
      </c>
      <c r="AJ202" s="3">
        <f>MAX(0,MIN(AJ$71,$AD202-SUM($AE202:AI202)))</f>
        <v>0.84149675625189779</v>
      </c>
      <c r="AK202" s="3">
        <f>IF($I$35="Ja",MAX(0,MIN(IF($I$36="væske",AS202,AT202)-AF202-AI202,$AD202-SUM($AE202:AJ202)))*$I$44*IF(AU202&lt;$I$33,1,0),0)</f>
        <v>0</v>
      </c>
      <c r="AL202" s="3">
        <f>MAX(0,MIN(AL$71,$AD202-SUM($AE202:AK202)))</f>
        <v>0</v>
      </c>
      <c r="AM202" s="3">
        <f t="shared" si="66"/>
        <v>8.2397450623035717E-2</v>
      </c>
      <c r="AO202" s="55">
        <v>4.5</v>
      </c>
      <c r="AP202" s="58">
        <f t="shared" si="54"/>
        <v>3.6593925985507205</v>
      </c>
      <c r="AQ202" s="56">
        <f>IF($I$37="indtastes",$I$38,VLOOKUP(ROUND(AO202,0),'COP og ydelse'!$F$5:$J$31,3))</f>
        <v>3.381807174</v>
      </c>
      <c r="AR202" s="56">
        <f t="shared" si="55"/>
        <v>3.6593925985507205</v>
      </c>
      <c r="AS202" s="56">
        <f t="shared" si="56"/>
        <v>2</v>
      </c>
      <c r="AT202" s="56">
        <f>IF($I$35="Ja",VLOOKUP(ROUND(AO202,0),'COP og ydelse'!$F$5:$J$31,5)/'COP og ydelse'!$J$14*$I$43,0)</f>
        <v>2.3230165157282539</v>
      </c>
      <c r="AU202" s="3">
        <f t="shared" si="57"/>
        <v>206.28857621814905</v>
      </c>
      <c r="AV202" s="3">
        <f t="shared" si="58"/>
        <v>2</v>
      </c>
      <c r="AW202" s="3">
        <f t="shared" si="59"/>
        <v>0.84149675625189779</v>
      </c>
      <c r="AX202" s="3">
        <f t="shared" si="67"/>
        <v>1.0631122567188924</v>
      </c>
      <c r="AY202" s="56">
        <f t="shared" si="60"/>
        <v>3.8903451236656683</v>
      </c>
      <c r="AZ202" s="3">
        <f t="shared" si="61"/>
        <v>0.51409320675269676</v>
      </c>
      <c r="BA202" s="3">
        <f t="shared" si="62"/>
        <v>194.93262236344387</v>
      </c>
      <c r="BB202" s="3">
        <f t="shared" si="68"/>
        <v>389.86524472688774</v>
      </c>
    </row>
    <row r="203" spans="9:54">
      <c r="I203" s="18"/>
      <c r="J203" s="16"/>
      <c r="M203" s="8">
        <f t="shared" si="69"/>
        <v>127</v>
      </c>
      <c r="N203" s="2">
        <v>16.916857000000014</v>
      </c>
      <c r="O203" s="2">
        <v>0</v>
      </c>
      <c r="Q203" s="9">
        <f t="shared" si="49"/>
        <v>127</v>
      </c>
      <c r="R203" s="3">
        <f t="shared" si="50"/>
        <v>2.9151954215310263</v>
      </c>
      <c r="S203" s="3">
        <f t="shared" si="63"/>
        <v>3.9173512939107147E-2</v>
      </c>
      <c r="T203" s="3">
        <f>MAX(0,MIN(T$71,$R203-SUM($S203:S203)))</f>
        <v>0</v>
      </c>
      <c r="U203" s="56">
        <f t="shared" si="51"/>
        <v>3.9173512939107147E-3</v>
      </c>
      <c r="V203" s="3">
        <f>MAX(0,MIN(V$71,$R203-SUM($S203:U203)))</f>
        <v>0</v>
      </c>
      <c r="W203" s="3">
        <f>MAX(0,MIN(W$71,$R203-SUM($S203:V203)))</f>
        <v>0</v>
      </c>
      <c r="X203" s="3">
        <f>MAX(0,MIN(X$71,$R203-SUM($S203:W203)))</f>
        <v>2.8721045572980084</v>
      </c>
      <c r="Y203" s="3">
        <f>MAX(0,MIN(Y$71,$R203-SUM($S203:X203)))</f>
        <v>0</v>
      </c>
      <c r="Z203" s="3">
        <f>MAX(0,MIN(Z$71,$R203-SUM($S203:Y203)))</f>
        <v>0</v>
      </c>
      <c r="AA203" s="3">
        <f t="shared" si="64"/>
        <v>4.3090864233017862E-2</v>
      </c>
      <c r="AC203" s="9">
        <f t="shared" si="52"/>
        <v>127</v>
      </c>
      <c r="AD203" s="3">
        <f t="shared" si="53"/>
        <v>2.9151954215310263</v>
      </c>
      <c r="AE203" s="3">
        <f>MIN(R203,Solvarmeproduktion!M131*$I$16/1000/24)</f>
        <v>3.9173512939107147E-2</v>
      </c>
      <c r="AF203" s="3">
        <f>IF($I$35="Ja",MAX(0,MIN(IF($I$36="væske",AS203,AT203),$AD203-SUM($AE203:AE203)))*$I$44*IF(AU203&lt;$I$23,1,0),0)</f>
        <v>2</v>
      </c>
      <c r="AG203" s="56">
        <f t="shared" si="65"/>
        <v>0</v>
      </c>
      <c r="AH203" s="3">
        <f>MAX(0,MIN(AH$71,$AD203-SUM($AE203:AG203)))</f>
        <v>0</v>
      </c>
      <c r="AI203" s="3">
        <f>IF($I$35="Ja",MAX(0,MIN(IF($I$36="væske",AS203,AT203)-AF203,$AD203-SUM($AE203:AH203)))*$I$44*IF(AU203&lt;$I$29,1,0),0)</f>
        <v>0</v>
      </c>
      <c r="AJ203" s="3">
        <f>MAX(0,MIN(AJ$71,$AD203-SUM($AE203:AI203)))</f>
        <v>0.8760219085919192</v>
      </c>
      <c r="AK203" s="3">
        <f>IF($I$35="Ja",MAX(0,MIN(IF($I$36="væske",AS203,AT203)-AF203-AI203,$AD203-SUM($AE203:AJ203)))*$I$44*IF(AU203&lt;$I$33,1,0),0)</f>
        <v>0</v>
      </c>
      <c r="AL203" s="3">
        <f>MAX(0,MIN(AL$71,$AD203-SUM($AE203:AK203)))</f>
        <v>0</v>
      </c>
      <c r="AM203" s="3">
        <f t="shared" si="66"/>
        <v>3.9173512939107147E-2</v>
      </c>
      <c r="AO203" s="55">
        <v>4.5</v>
      </c>
      <c r="AP203" s="58">
        <f t="shared" si="54"/>
        <v>3.6593925985507205</v>
      </c>
      <c r="AQ203" s="56">
        <f>IF($I$37="indtastes",$I$38,VLOOKUP(ROUND(AO203,0),'COP og ydelse'!$F$5:$J$31,3))</f>
        <v>3.381807174</v>
      </c>
      <c r="AR203" s="56">
        <f t="shared" si="55"/>
        <v>3.6593925985507205</v>
      </c>
      <c r="AS203" s="56">
        <f t="shared" si="56"/>
        <v>2</v>
      </c>
      <c r="AT203" s="56">
        <f>IF($I$35="Ja",VLOOKUP(ROUND(AO203,0),'COP og ydelse'!$F$5:$J$31,5)/'COP og ydelse'!$J$14*$I$43,0)</f>
        <v>2.3230165157282539</v>
      </c>
      <c r="AU203" s="3">
        <f t="shared" si="57"/>
        <v>206.28857621814905</v>
      </c>
      <c r="AV203" s="3">
        <f t="shared" si="58"/>
        <v>2</v>
      </c>
      <c r="AW203" s="3">
        <f t="shared" si="59"/>
        <v>0.8760219085919192</v>
      </c>
      <c r="AX203" s="3">
        <f t="shared" si="67"/>
        <v>1.065701643144394</v>
      </c>
      <c r="AY203" s="56">
        <f t="shared" si="60"/>
        <v>3.8998207051859364</v>
      </c>
      <c r="AZ203" s="3">
        <f t="shared" si="61"/>
        <v>0.51284408981685314</v>
      </c>
      <c r="BA203" s="3">
        <f t="shared" si="62"/>
        <v>194.49543143589861</v>
      </c>
      <c r="BB203" s="3">
        <f t="shared" si="68"/>
        <v>388.99086287179722</v>
      </c>
    </row>
    <row r="204" spans="9:54">
      <c r="I204" s="18"/>
      <c r="J204" s="16"/>
      <c r="M204" s="8">
        <f t="shared" si="69"/>
        <v>128</v>
      </c>
      <c r="N204" s="2">
        <v>16.671303999999992</v>
      </c>
      <c r="O204" s="2">
        <v>0</v>
      </c>
      <c r="Q204" s="9">
        <f t="shared" ref="Q204:Q267" si="70">M204</f>
        <v>128</v>
      </c>
      <c r="R204" s="3">
        <f t="shared" si="50"/>
        <v>2.8754297538859745</v>
      </c>
      <c r="S204" s="3">
        <f t="shared" si="63"/>
        <v>3.9173512939107147E-2</v>
      </c>
      <c r="T204" s="3">
        <f>MAX(0,MIN(T$71,$R204-SUM($S204:S204)))</f>
        <v>0</v>
      </c>
      <c r="U204" s="56">
        <f t="shared" si="51"/>
        <v>3.9173512939107147E-3</v>
      </c>
      <c r="V204" s="3">
        <f>MAX(0,MIN(V$71,$R204-SUM($S204:U204)))</f>
        <v>0</v>
      </c>
      <c r="W204" s="3">
        <f>MAX(0,MIN(W$71,$R204-SUM($S204:V204)))</f>
        <v>0</v>
      </c>
      <c r="X204" s="3">
        <f>MAX(0,MIN(X$71,$R204-SUM($S204:W204)))</f>
        <v>2.8323388896529567</v>
      </c>
      <c r="Y204" s="3">
        <f>MAX(0,MIN(Y$71,$R204-SUM($S204:X204)))</f>
        <v>0</v>
      </c>
      <c r="Z204" s="3">
        <f>MAX(0,MIN(Z$71,$R204-SUM($S204:Y204)))</f>
        <v>0</v>
      </c>
      <c r="AA204" s="3">
        <f t="shared" si="64"/>
        <v>4.3090864233017862E-2</v>
      </c>
      <c r="AC204" s="9">
        <f t="shared" si="52"/>
        <v>128</v>
      </c>
      <c r="AD204" s="3">
        <f t="shared" si="53"/>
        <v>2.8754297538859745</v>
      </c>
      <c r="AE204" s="3">
        <f>MIN(R204,Solvarmeproduktion!M132*$I$16/1000/24)</f>
        <v>3.9173512939107147E-2</v>
      </c>
      <c r="AF204" s="3">
        <f>IF($I$35="Ja",MAX(0,MIN(IF($I$36="væske",AS204,AT204),$AD204-SUM($AE204:AE204)))*$I$44*IF(AU204&lt;$I$23,1,0),0)</f>
        <v>2</v>
      </c>
      <c r="AG204" s="56">
        <f t="shared" si="65"/>
        <v>0</v>
      </c>
      <c r="AH204" s="3">
        <f>MAX(0,MIN(AH$71,$AD204-SUM($AE204:AG204)))</f>
        <v>0</v>
      </c>
      <c r="AI204" s="3">
        <f>IF($I$35="Ja",MAX(0,MIN(IF($I$36="væske",AS204,AT204)-AF204,$AD204-SUM($AE204:AH204)))*$I$44*IF(AU204&lt;$I$29,1,0),0)</f>
        <v>0</v>
      </c>
      <c r="AJ204" s="3">
        <f>MAX(0,MIN(AJ$71,$AD204-SUM($AE204:AI204)))</f>
        <v>0.83625624094686746</v>
      </c>
      <c r="AK204" s="3">
        <f>IF($I$35="Ja",MAX(0,MIN(IF($I$36="væske",AS204,AT204)-AF204-AI204,$AD204-SUM($AE204:AJ204)))*$I$44*IF(AU204&lt;$I$33,1,0),0)</f>
        <v>0</v>
      </c>
      <c r="AL204" s="3">
        <f>MAX(0,MIN(AL$71,$AD204-SUM($AE204:AK204)))</f>
        <v>0</v>
      </c>
      <c r="AM204" s="3">
        <f t="shared" si="66"/>
        <v>3.9173512939107147E-2</v>
      </c>
      <c r="AO204" s="55">
        <v>4.5999999999999996</v>
      </c>
      <c r="AP204" s="58">
        <f t="shared" si="54"/>
        <v>3.6593925985507205</v>
      </c>
      <c r="AQ204" s="56">
        <f>IF($I$37="indtastes",$I$38,VLOOKUP(ROUND(AO204,0),'COP og ydelse'!$F$5:$J$31,3))</f>
        <v>3.381807174</v>
      </c>
      <c r="AR204" s="56">
        <f t="shared" si="55"/>
        <v>3.6593925985507205</v>
      </c>
      <c r="AS204" s="56">
        <f t="shared" si="56"/>
        <v>2</v>
      </c>
      <c r="AT204" s="56">
        <f>IF($I$35="Ja",VLOOKUP(ROUND(AO204,0),'COP og ydelse'!$F$5:$J$31,5)/'COP og ydelse'!$J$14*$I$43,0)</f>
        <v>2.3230165157282539</v>
      </c>
      <c r="AU204" s="3">
        <f t="shared" si="57"/>
        <v>206.28857621814905</v>
      </c>
      <c r="AV204" s="3">
        <f t="shared" si="58"/>
        <v>2</v>
      </c>
      <c r="AW204" s="3">
        <f t="shared" si="59"/>
        <v>0.83625624094686746</v>
      </c>
      <c r="AX204" s="3">
        <f t="shared" si="67"/>
        <v>1.062719218071015</v>
      </c>
      <c r="AY204" s="56">
        <f t="shared" si="60"/>
        <v>3.8889068409466816</v>
      </c>
      <c r="AZ204" s="3">
        <f t="shared" si="61"/>
        <v>0.51428334022862254</v>
      </c>
      <c r="BA204" s="3">
        <f t="shared" si="62"/>
        <v>194.99916908001791</v>
      </c>
      <c r="BB204" s="3">
        <f t="shared" si="68"/>
        <v>389.99833816003581</v>
      </c>
    </row>
    <row r="205" spans="9:54">
      <c r="I205" s="18"/>
      <c r="J205" s="16"/>
      <c r="M205" s="8">
        <f t="shared" si="69"/>
        <v>129</v>
      </c>
      <c r="N205" s="2">
        <v>16.490976000000011</v>
      </c>
      <c r="O205" s="2">
        <v>0</v>
      </c>
      <c r="Q205" s="9">
        <f t="shared" si="70"/>
        <v>129</v>
      </c>
      <c r="R205" s="3">
        <f t="shared" ref="R205:R268" si="71">((N205-N$69)*(R$71/N$71)+N$69)*(R$70/N$70)</f>
        <v>2.8462268391787808</v>
      </c>
      <c r="S205" s="3">
        <f t="shared" si="63"/>
        <v>0.1226791804569643</v>
      </c>
      <c r="T205" s="3">
        <f>MAX(0,MIN(T$71,$R205-SUM($S205:S205)))</f>
        <v>0</v>
      </c>
      <c r="U205" s="56">
        <f t="shared" ref="U205:U268" si="72">IF((S205+T205)&lt;0.5*R205,S205*0.1,0)</f>
        <v>1.226791804569643E-2</v>
      </c>
      <c r="V205" s="3">
        <f>MAX(0,MIN(V$71,$R205-SUM($S205:U205)))</f>
        <v>0</v>
      </c>
      <c r="W205" s="3">
        <f>MAX(0,MIN(W$71,$R205-SUM($S205:V205)))</f>
        <v>0</v>
      </c>
      <c r="X205" s="3">
        <f>MAX(0,MIN(X$71,$R205-SUM($S205:W205)))</f>
        <v>2.7112797406761202</v>
      </c>
      <c r="Y205" s="3">
        <f>MAX(0,MIN(Y$71,$R205-SUM($S205:X205)))</f>
        <v>0</v>
      </c>
      <c r="Z205" s="3">
        <f>MAX(0,MIN(Z$71,$R205-SUM($S205:Y205)))</f>
        <v>0</v>
      </c>
      <c r="AA205" s="3">
        <f t="shared" si="64"/>
        <v>0.13494709850266073</v>
      </c>
      <c r="AC205" s="9">
        <f t="shared" ref="AC205:AC268" si="73">Q205</f>
        <v>129</v>
      </c>
      <c r="AD205" s="3">
        <f t="shared" ref="AD205:AD268" si="74">R205</f>
        <v>2.8462268391787808</v>
      </c>
      <c r="AE205" s="3">
        <f>MIN(R205,Solvarmeproduktion!M133*$I$16/1000/24)</f>
        <v>0.1226791804569643</v>
      </c>
      <c r="AF205" s="3">
        <f>IF($I$35="Ja",MAX(0,MIN(IF($I$36="væske",AS205,AT205),$AD205-SUM($AE205:AE205)))*$I$44*IF(AU205&lt;$I$23,1,0),0)</f>
        <v>2</v>
      </c>
      <c r="AG205" s="56">
        <f t="shared" si="65"/>
        <v>0</v>
      </c>
      <c r="AH205" s="3">
        <f>MAX(0,MIN(AH$71,$AD205-SUM($AE205:AG205)))</f>
        <v>0</v>
      </c>
      <c r="AI205" s="3">
        <f>IF($I$35="Ja",MAX(0,MIN(IF($I$36="væske",AS205,AT205)-AF205,$AD205-SUM($AE205:AH205)))*$I$44*IF(AU205&lt;$I$29,1,0),0)</f>
        <v>0</v>
      </c>
      <c r="AJ205" s="3">
        <f>MAX(0,MIN(AJ$71,$AD205-SUM($AE205:AI205)))</f>
        <v>0.72354765872181659</v>
      </c>
      <c r="AK205" s="3">
        <f>IF($I$35="Ja",MAX(0,MIN(IF($I$36="væske",AS205,AT205)-AF205-AI205,$AD205-SUM($AE205:AJ205)))*$I$44*IF(AU205&lt;$I$33,1,0),0)</f>
        <v>0</v>
      </c>
      <c r="AL205" s="3">
        <f>MAX(0,MIN(AL$71,$AD205-SUM($AE205:AK205)))</f>
        <v>0</v>
      </c>
      <c r="AM205" s="3">
        <f t="shared" si="66"/>
        <v>0.1226791804569643</v>
      </c>
      <c r="AO205" s="55">
        <v>4.5999999999999996</v>
      </c>
      <c r="AP205" s="58">
        <f t="shared" ref="AP205:AP268" si="75">IF($I$36="Væske",IF($I$37="Beregnes",$F$63*$I$41,$I$38),0)</f>
        <v>3.6593925985507205</v>
      </c>
      <c r="AQ205" s="56">
        <f>IF($I$37="indtastes",$I$38,VLOOKUP(ROUND(AO205,0),'COP og ydelse'!$F$5:$J$31,3))</f>
        <v>3.381807174</v>
      </c>
      <c r="AR205" s="56">
        <f t="shared" ref="AR205:AR268" si="76">IF($I$35="Ja",IF($I$36="Væske",AP205,AQ205),0)</f>
        <v>3.6593925985507205</v>
      </c>
      <c r="AS205" s="56">
        <f t="shared" ref="AS205:AS268" si="77">IF($I$35="Ja",$I$43,0)</f>
        <v>2</v>
      </c>
      <c r="AT205" s="56">
        <f>IF($I$35="Ja",VLOOKUP(ROUND(AO205,0),'COP og ydelse'!$F$5:$J$31,5)/'COP og ydelse'!$J$14*$I$43,0)</f>
        <v>2.3230165157282539</v>
      </c>
      <c r="AU205" s="3">
        <f t="shared" ref="AU205:AU268" si="78">IF($I$35="Ja",$I$45/AR205+$I$46+(AR205-1)/AR205*($I$47-$I$48*$I$49),0)</f>
        <v>206.28857621814905</v>
      </c>
      <c r="AV205" s="3">
        <f t="shared" ref="AV205:AV268" si="79">AF205+AI205+AK205</f>
        <v>2</v>
      </c>
      <c r="AW205" s="3">
        <f t="shared" ref="AW205:AW268" si="80">AH205+AJ205+AL205</f>
        <v>0.72354765872181659</v>
      </c>
      <c r="AX205" s="3">
        <f t="shared" si="67"/>
        <v>1.0542660744041363</v>
      </c>
      <c r="AY205" s="56">
        <f t="shared" ref="AY205:AY268" si="81">IF($I$35="Ja",IF($I$36="Væske",AP205,AQ205)*AX205,0)</f>
        <v>3.8579734695776198</v>
      </c>
      <c r="AZ205" s="3">
        <f t="shared" ref="AZ205:AZ268" si="82">IF($I$35="Ja",(AV205)/AY205,0)</f>
        <v>0.51840688272513313</v>
      </c>
      <c r="BA205" s="3">
        <f t="shared" ref="BA205:BA268" si="83">IF($I$35="Ja",$I$45/AY205+$I$46+(AY205-1)/AY205*($I$47-$I$48*$I$49),0)</f>
        <v>196.44240895379659</v>
      </c>
      <c r="BB205" s="3">
        <f t="shared" si="68"/>
        <v>392.88481790759317</v>
      </c>
    </row>
    <row r="206" spans="9:54">
      <c r="I206" s="18"/>
      <c r="J206" s="16"/>
      <c r="M206" s="8">
        <f t="shared" si="69"/>
        <v>130</v>
      </c>
      <c r="N206" s="2">
        <v>16.475629000000016</v>
      </c>
      <c r="O206" s="2">
        <v>0</v>
      </c>
      <c r="Q206" s="9">
        <f t="shared" si="70"/>
        <v>130</v>
      </c>
      <c r="R206" s="3">
        <f t="shared" si="71"/>
        <v>2.843741495072424</v>
      </c>
      <c r="S206" s="3">
        <f t="shared" ref="S206:S269" si="84">AE206</f>
        <v>0.12102271291250001</v>
      </c>
      <c r="T206" s="3">
        <f>MAX(0,MIN(T$71,$R206-SUM($S206:S206)))</f>
        <v>0</v>
      </c>
      <c r="U206" s="56">
        <f t="shared" si="72"/>
        <v>1.2102271291250001E-2</v>
      </c>
      <c r="V206" s="3">
        <f>MAX(0,MIN(V$71,$R206-SUM($S206:U206)))</f>
        <v>0</v>
      </c>
      <c r="W206" s="3">
        <f>MAX(0,MIN(W$71,$R206-SUM($S206:V206)))</f>
        <v>0</v>
      </c>
      <c r="X206" s="3">
        <f>MAX(0,MIN(X$71,$R206-SUM($S206:W206)))</f>
        <v>2.7106165108686739</v>
      </c>
      <c r="Y206" s="3">
        <f>MAX(0,MIN(Y$71,$R206-SUM($S206:X206)))</f>
        <v>0</v>
      </c>
      <c r="Z206" s="3">
        <f>MAX(0,MIN(Z$71,$R206-SUM($S206:Y206)))</f>
        <v>0</v>
      </c>
      <c r="AA206" s="3">
        <f t="shared" ref="AA206:AA269" si="85">S206+U206</f>
        <v>0.13312498420375002</v>
      </c>
      <c r="AC206" s="9">
        <f t="shared" si="73"/>
        <v>130</v>
      </c>
      <c r="AD206" s="3">
        <f t="shared" si="74"/>
        <v>2.843741495072424</v>
      </c>
      <c r="AE206" s="3">
        <f>MIN(R206,Solvarmeproduktion!M134*$I$16/1000/24)</f>
        <v>0.12102271291250001</v>
      </c>
      <c r="AF206" s="3">
        <f>IF($I$35="Ja",MAX(0,MIN(IF($I$36="væske",AS206,AT206),$AD206-SUM($AE206:AE206)))*$I$44*IF(AU206&lt;$I$23,1,0),0)</f>
        <v>2</v>
      </c>
      <c r="AG206" s="56">
        <f t="shared" ref="AG206:AG269" si="86">IF((AE206+AF206)&lt;0.5*AD206,AE206*0.1,0)</f>
        <v>0</v>
      </c>
      <c r="AH206" s="3">
        <f>MAX(0,MIN(AH$71,$AD206-SUM($AE206:AG206)))</f>
        <v>0</v>
      </c>
      <c r="AI206" s="3">
        <f>IF($I$35="Ja",MAX(0,MIN(IF($I$36="væske",AS206,AT206)-AF206,$AD206-SUM($AE206:AH206)))*$I$44*IF(AU206&lt;$I$29,1,0),0)</f>
        <v>0</v>
      </c>
      <c r="AJ206" s="3">
        <f>MAX(0,MIN(AJ$71,$AD206-SUM($AE206:AI206)))</f>
        <v>0.72271878215992391</v>
      </c>
      <c r="AK206" s="3">
        <f>IF($I$35="Ja",MAX(0,MIN(IF($I$36="væske",AS206,AT206)-AF206-AI206,$AD206-SUM($AE206:AJ206)))*$I$44*IF(AU206&lt;$I$33,1,0),0)</f>
        <v>0</v>
      </c>
      <c r="AL206" s="3">
        <f>MAX(0,MIN(AL$71,$AD206-SUM($AE206:AK206)))</f>
        <v>0</v>
      </c>
      <c r="AM206" s="3">
        <f t="shared" ref="AM206:AM269" si="87">AE206+AG206</f>
        <v>0.12102271291250001</v>
      </c>
      <c r="AO206" s="55">
        <v>4.7</v>
      </c>
      <c r="AP206" s="58">
        <f t="shared" si="75"/>
        <v>3.6593925985507205</v>
      </c>
      <c r="AQ206" s="56">
        <f>IF($I$37="indtastes",$I$38,VLOOKUP(ROUND(AO206,0),'COP og ydelse'!$F$5:$J$31,3))</f>
        <v>3.381807174</v>
      </c>
      <c r="AR206" s="56">
        <f t="shared" si="76"/>
        <v>3.6593925985507205</v>
      </c>
      <c r="AS206" s="56">
        <f t="shared" si="77"/>
        <v>2</v>
      </c>
      <c r="AT206" s="56">
        <f>IF($I$35="Ja",VLOOKUP(ROUND(AO206,0),'COP og ydelse'!$F$5:$J$31,5)/'COP og ydelse'!$J$14*$I$43,0)</f>
        <v>2.3230165157282539</v>
      </c>
      <c r="AU206" s="3">
        <f t="shared" si="78"/>
        <v>206.28857621814905</v>
      </c>
      <c r="AV206" s="3">
        <f t="shared" si="79"/>
        <v>2</v>
      </c>
      <c r="AW206" s="3">
        <f t="shared" si="80"/>
        <v>0.72271878215992391</v>
      </c>
      <c r="AX206" s="3">
        <f t="shared" ref="AX206:AX269" si="88">IF(AV206&gt;0,IF(AW206&gt;AV206,1.15,(AW206/AV206*0.15+1)),1)</f>
        <v>1.0542039086619943</v>
      </c>
      <c r="AY206" s="56">
        <f t="shared" si="81"/>
        <v>3.8577459807209418</v>
      </c>
      <c r="AZ206" s="3">
        <f t="shared" si="82"/>
        <v>0.51843745285329457</v>
      </c>
      <c r="BA206" s="3">
        <f t="shared" si="83"/>
        <v>196.45310849865311</v>
      </c>
      <c r="BB206" s="3">
        <f t="shared" ref="BB206:BB269" si="89">BA206*AV206</f>
        <v>392.90621699730622</v>
      </c>
    </row>
    <row r="207" spans="9:54">
      <c r="I207" s="18"/>
      <c r="J207" s="16"/>
      <c r="M207" s="8">
        <f t="shared" ref="M207:M270" si="90">M206+1</f>
        <v>131</v>
      </c>
      <c r="N207" s="2">
        <v>16.272280000000013</v>
      </c>
      <c r="O207" s="2">
        <v>0</v>
      </c>
      <c r="Q207" s="9">
        <f t="shared" si="70"/>
        <v>131</v>
      </c>
      <c r="R207" s="3">
        <f t="shared" si="71"/>
        <v>2.8108104832340306</v>
      </c>
      <c r="S207" s="3">
        <f t="shared" si="84"/>
        <v>0.21248820111964284</v>
      </c>
      <c r="T207" s="3">
        <f>MAX(0,MIN(T$71,$R207-SUM($S207:S207)))</f>
        <v>0</v>
      </c>
      <c r="U207" s="56">
        <f t="shared" si="72"/>
        <v>2.1248820111964287E-2</v>
      </c>
      <c r="V207" s="3">
        <f>MAX(0,MIN(V$71,$R207-SUM($S207:U207)))</f>
        <v>0</v>
      </c>
      <c r="W207" s="3">
        <f>MAX(0,MIN(W$71,$R207-SUM($S207:V207)))</f>
        <v>0</v>
      </c>
      <c r="X207" s="3">
        <f>MAX(0,MIN(X$71,$R207-SUM($S207:W207)))</f>
        <v>2.5770734620024234</v>
      </c>
      <c r="Y207" s="3">
        <f>MAX(0,MIN(Y$71,$R207-SUM($S207:X207)))</f>
        <v>0</v>
      </c>
      <c r="Z207" s="3">
        <f>MAX(0,MIN(Z$71,$R207-SUM($S207:Y207)))</f>
        <v>0</v>
      </c>
      <c r="AA207" s="3">
        <f t="shared" si="85"/>
        <v>0.23373702123160711</v>
      </c>
      <c r="AC207" s="9">
        <f t="shared" si="73"/>
        <v>131</v>
      </c>
      <c r="AD207" s="3">
        <f t="shared" si="74"/>
        <v>2.8108104832340306</v>
      </c>
      <c r="AE207" s="3">
        <f>MIN(R207,Solvarmeproduktion!M135*$I$16/1000/24)</f>
        <v>0.21248820111964284</v>
      </c>
      <c r="AF207" s="3">
        <f>IF($I$35="Ja",MAX(0,MIN(IF($I$36="væske",AS207,AT207),$AD207-SUM($AE207:AE207)))*$I$44*IF(AU207&lt;$I$23,1,0),0)</f>
        <v>2</v>
      </c>
      <c r="AG207" s="56">
        <f t="shared" si="86"/>
        <v>0</v>
      </c>
      <c r="AH207" s="3">
        <f>MAX(0,MIN(AH$71,$AD207-SUM($AE207:AG207)))</f>
        <v>0</v>
      </c>
      <c r="AI207" s="3">
        <f>IF($I$35="Ja",MAX(0,MIN(IF($I$36="væske",AS207,AT207)-AF207,$AD207-SUM($AE207:AH207)))*$I$44*IF(AU207&lt;$I$29,1,0),0)</f>
        <v>0</v>
      </c>
      <c r="AJ207" s="3">
        <f>MAX(0,MIN(AJ$71,$AD207-SUM($AE207:AI207)))</f>
        <v>0.59832228211438787</v>
      </c>
      <c r="AK207" s="3">
        <f>IF($I$35="Ja",MAX(0,MIN(IF($I$36="væske",AS207,AT207)-AF207-AI207,$AD207-SUM($AE207:AJ207)))*$I$44*IF(AU207&lt;$I$33,1,0),0)</f>
        <v>0</v>
      </c>
      <c r="AL207" s="3">
        <f>MAX(0,MIN(AL$71,$AD207-SUM($AE207:AK207)))</f>
        <v>0</v>
      </c>
      <c r="AM207" s="3">
        <f t="shared" si="87"/>
        <v>0.21248820111964284</v>
      </c>
      <c r="AO207" s="55">
        <v>4.8</v>
      </c>
      <c r="AP207" s="58">
        <f t="shared" si="75"/>
        <v>3.6593925985507205</v>
      </c>
      <c r="AQ207" s="56">
        <f>IF($I$37="indtastes",$I$38,VLOOKUP(ROUND(AO207,0),'COP og ydelse'!$F$5:$J$31,3))</f>
        <v>3.381807174</v>
      </c>
      <c r="AR207" s="56">
        <f t="shared" si="76"/>
        <v>3.6593925985507205</v>
      </c>
      <c r="AS207" s="56">
        <f t="shared" si="77"/>
        <v>2</v>
      </c>
      <c r="AT207" s="56">
        <f>IF($I$35="Ja",VLOOKUP(ROUND(AO207,0),'COP og ydelse'!$F$5:$J$31,5)/'COP og ydelse'!$J$14*$I$43,0)</f>
        <v>2.3230165157282539</v>
      </c>
      <c r="AU207" s="3">
        <f t="shared" si="78"/>
        <v>206.28857621814905</v>
      </c>
      <c r="AV207" s="3">
        <f t="shared" si="79"/>
        <v>2</v>
      </c>
      <c r="AW207" s="3">
        <f t="shared" si="80"/>
        <v>0.59832228211438787</v>
      </c>
      <c r="AX207" s="3">
        <f t="shared" si="88"/>
        <v>1.0448741711585792</v>
      </c>
      <c r="AY207" s="56">
        <f t="shared" si="81"/>
        <v>3.8236048083545233</v>
      </c>
      <c r="AZ207" s="3">
        <f t="shared" si="82"/>
        <v>0.52306660866992005</v>
      </c>
      <c r="BA207" s="3">
        <f t="shared" si="83"/>
        <v>198.07331303447202</v>
      </c>
      <c r="BB207" s="3">
        <f t="shared" si="89"/>
        <v>396.14662606894404</v>
      </c>
    </row>
    <row r="208" spans="9:54">
      <c r="I208" s="18"/>
      <c r="J208" s="16"/>
      <c r="M208" s="8">
        <f t="shared" si="90"/>
        <v>132</v>
      </c>
      <c r="N208" s="2">
        <v>16.26076999999999</v>
      </c>
      <c r="O208" s="2">
        <v>0</v>
      </c>
      <c r="Q208" s="9">
        <f t="shared" si="70"/>
        <v>132</v>
      </c>
      <c r="R208" s="3">
        <f t="shared" si="71"/>
        <v>2.8089465156400881</v>
      </c>
      <c r="S208" s="3">
        <f t="shared" si="84"/>
        <v>0.21248820111964284</v>
      </c>
      <c r="T208" s="3">
        <f>MAX(0,MIN(T$71,$R208-SUM($S208:S208)))</f>
        <v>0</v>
      </c>
      <c r="U208" s="56">
        <f t="shared" si="72"/>
        <v>2.1248820111964287E-2</v>
      </c>
      <c r="V208" s="3">
        <f>MAX(0,MIN(V$71,$R208-SUM($S208:U208)))</f>
        <v>0</v>
      </c>
      <c r="W208" s="3">
        <f>MAX(0,MIN(W$71,$R208-SUM($S208:V208)))</f>
        <v>0</v>
      </c>
      <c r="X208" s="3">
        <f>MAX(0,MIN(X$71,$R208-SUM($S208:W208)))</f>
        <v>2.5752094944084809</v>
      </c>
      <c r="Y208" s="3">
        <f>MAX(0,MIN(Y$71,$R208-SUM($S208:X208)))</f>
        <v>0</v>
      </c>
      <c r="Z208" s="3">
        <f>MAX(0,MIN(Z$71,$R208-SUM($S208:Y208)))</f>
        <v>0</v>
      </c>
      <c r="AA208" s="3">
        <f t="shared" si="85"/>
        <v>0.23373702123160711</v>
      </c>
      <c r="AC208" s="9">
        <f t="shared" si="73"/>
        <v>132</v>
      </c>
      <c r="AD208" s="3">
        <f t="shared" si="74"/>
        <v>2.8089465156400881</v>
      </c>
      <c r="AE208" s="3">
        <f>MIN(R208,Solvarmeproduktion!M136*$I$16/1000/24)</f>
        <v>0.21248820111964284</v>
      </c>
      <c r="AF208" s="3">
        <f>IF($I$35="Ja",MAX(0,MIN(IF($I$36="væske",AS208,AT208),$AD208-SUM($AE208:AE208)))*$I$44*IF(AU208&lt;$I$23,1,0),0)</f>
        <v>2</v>
      </c>
      <c r="AG208" s="56">
        <f t="shared" si="86"/>
        <v>0</v>
      </c>
      <c r="AH208" s="3">
        <f>MAX(0,MIN(AH$71,$AD208-SUM($AE208:AG208)))</f>
        <v>0</v>
      </c>
      <c r="AI208" s="3">
        <f>IF($I$35="Ja",MAX(0,MIN(IF($I$36="væske",AS208,AT208)-AF208,$AD208-SUM($AE208:AH208)))*$I$44*IF(AU208&lt;$I$29,1,0),0)</f>
        <v>0</v>
      </c>
      <c r="AJ208" s="3">
        <f>MAX(0,MIN(AJ$71,$AD208-SUM($AE208:AI208)))</f>
        <v>0.5964583145204454</v>
      </c>
      <c r="AK208" s="3">
        <f>IF($I$35="Ja",MAX(0,MIN(IF($I$36="væske",AS208,AT208)-AF208-AI208,$AD208-SUM($AE208:AJ208)))*$I$44*IF(AU208&lt;$I$33,1,0),0)</f>
        <v>0</v>
      </c>
      <c r="AL208" s="3">
        <f>MAX(0,MIN(AL$71,$AD208-SUM($AE208:AK208)))</f>
        <v>0</v>
      </c>
      <c r="AM208" s="3">
        <f t="shared" si="87"/>
        <v>0.21248820111964284</v>
      </c>
      <c r="AO208" s="55">
        <v>4.8</v>
      </c>
      <c r="AP208" s="58">
        <f t="shared" si="75"/>
        <v>3.6593925985507205</v>
      </c>
      <c r="AQ208" s="56">
        <f>IF($I$37="indtastes",$I$38,VLOOKUP(ROUND(AO208,0),'COP og ydelse'!$F$5:$J$31,3))</f>
        <v>3.381807174</v>
      </c>
      <c r="AR208" s="56">
        <f t="shared" si="76"/>
        <v>3.6593925985507205</v>
      </c>
      <c r="AS208" s="56">
        <f t="shared" si="77"/>
        <v>2</v>
      </c>
      <c r="AT208" s="56">
        <f>IF($I$35="Ja",VLOOKUP(ROUND(AO208,0),'COP og ydelse'!$F$5:$J$31,5)/'COP og ydelse'!$J$14*$I$43,0)</f>
        <v>2.3230165157282539</v>
      </c>
      <c r="AU208" s="3">
        <f t="shared" si="78"/>
        <v>206.28857621814905</v>
      </c>
      <c r="AV208" s="3">
        <f t="shared" si="79"/>
        <v>2</v>
      </c>
      <c r="AW208" s="3">
        <f t="shared" si="80"/>
        <v>0.5964583145204454</v>
      </c>
      <c r="AX208" s="3">
        <f t="shared" si="88"/>
        <v>1.0447343735890333</v>
      </c>
      <c r="AY208" s="56">
        <f t="shared" si="81"/>
        <v>3.823093234163232</v>
      </c>
      <c r="AZ208" s="3">
        <f t="shared" si="82"/>
        <v>0.52313660104544746</v>
      </c>
      <c r="BA208" s="3">
        <f t="shared" si="83"/>
        <v>198.09781036590661</v>
      </c>
      <c r="BB208" s="3">
        <f t="shared" si="89"/>
        <v>396.19562073181322</v>
      </c>
    </row>
    <row r="209" spans="9:54">
      <c r="I209" s="18"/>
      <c r="J209" s="16"/>
      <c r="M209" s="8">
        <f t="shared" si="90"/>
        <v>133</v>
      </c>
      <c r="N209" s="2">
        <v>16.214729000000005</v>
      </c>
      <c r="O209" s="2">
        <v>0</v>
      </c>
      <c r="Q209" s="9">
        <f t="shared" si="70"/>
        <v>133</v>
      </c>
      <c r="R209" s="3">
        <f t="shared" si="71"/>
        <v>2.8014904833210159</v>
      </c>
      <c r="S209" s="3">
        <f t="shared" si="84"/>
        <v>0.21715149815267856</v>
      </c>
      <c r="T209" s="3">
        <f>MAX(0,MIN(T$71,$R209-SUM($S209:S209)))</f>
        <v>0</v>
      </c>
      <c r="U209" s="56">
        <f t="shared" si="72"/>
        <v>2.1715149815267856E-2</v>
      </c>
      <c r="V209" s="3">
        <f>MAX(0,MIN(V$71,$R209-SUM($S209:U209)))</f>
        <v>0</v>
      </c>
      <c r="W209" s="3">
        <f>MAX(0,MIN(W$71,$R209-SUM($S209:V209)))</f>
        <v>0</v>
      </c>
      <c r="X209" s="3">
        <f>MAX(0,MIN(X$71,$R209-SUM($S209:W209)))</f>
        <v>2.5626238353530697</v>
      </c>
      <c r="Y209" s="3">
        <f>MAX(0,MIN(Y$71,$R209-SUM($S209:X209)))</f>
        <v>0</v>
      </c>
      <c r="Z209" s="3">
        <f>MAX(0,MIN(Z$71,$R209-SUM($S209:Y209)))</f>
        <v>0</v>
      </c>
      <c r="AA209" s="3">
        <f t="shared" si="85"/>
        <v>0.23886664796794643</v>
      </c>
      <c r="AC209" s="9">
        <f t="shared" si="73"/>
        <v>133</v>
      </c>
      <c r="AD209" s="3">
        <f t="shared" si="74"/>
        <v>2.8014904833210159</v>
      </c>
      <c r="AE209" s="3">
        <f>MIN(R209,Solvarmeproduktion!M137*$I$16/1000/24)</f>
        <v>0.21715149815267856</v>
      </c>
      <c r="AF209" s="3">
        <f>IF($I$35="Ja",MAX(0,MIN(IF($I$36="væske",AS209,AT209),$AD209-SUM($AE209:AE209)))*$I$44*IF(AU209&lt;$I$23,1,0),0)</f>
        <v>2</v>
      </c>
      <c r="AG209" s="56">
        <f t="shared" si="86"/>
        <v>0</v>
      </c>
      <c r="AH209" s="3">
        <f>MAX(0,MIN(AH$71,$AD209-SUM($AE209:AG209)))</f>
        <v>0</v>
      </c>
      <c r="AI209" s="3">
        <f>IF($I$35="Ja",MAX(0,MIN(IF($I$36="væske",AS209,AT209)-AF209,$AD209-SUM($AE209:AH209)))*$I$44*IF(AU209&lt;$I$29,1,0),0)</f>
        <v>0</v>
      </c>
      <c r="AJ209" s="3">
        <f>MAX(0,MIN(AJ$71,$AD209-SUM($AE209:AI209)))</f>
        <v>0.58433898516833738</v>
      </c>
      <c r="AK209" s="3">
        <f>IF($I$35="Ja",MAX(0,MIN(IF($I$36="væske",AS209,AT209)-AF209-AI209,$AD209-SUM($AE209:AJ209)))*$I$44*IF(AU209&lt;$I$33,1,0),0)</f>
        <v>0</v>
      </c>
      <c r="AL209" s="3">
        <f>MAX(0,MIN(AL$71,$AD209-SUM($AE209:AK209)))</f>
        <v>0</v>
      </c>
      <c r="AM209" s="3">
        <f t="shared" si="87"/>
        <v>0.21715149815267856</v>
      </c>
      <c r="AO209" s="55">
        <v>4.8</v>
      </c>
      <c r="AP209" s="58">
        <f t="shared" si="75"/>
        <v>3.6593925985507205</v>
      </c>
      <c r="AQ209" s="56">
        <f>IF($I$37="indtastes",$I$38,VLOOKUP(ROUND(AO209,0),'COP og ydelse'!$F$5:$J$31,3))</f>
        <v>3.381807174</v>
      </c>
      <c r="AR209" s="56">
        <f t="shared" si="76"/>
        <v>3.6593925985507205</v>
      </c>
      <c r="AS209" s="56">
        <f t="shared" si="77"/>
        <v>2</v>
      </c>
      <c r="AT209" s="56">
        <f>IF($I$35="Ja",VLOOKUP(ROUND(AO209,0),'COP og ydelse'!$F$5:$J$31,5)/'COP og ydelse'!$J$14*$I$43,0)</f>
        <v>2.3230165157282539</v>
      </c>
      <c r="AU209" s="3">
        <f t="shared" si="78"/>
        <v>206.28857621814905</v>
      </c>
      <c r="AV209" s="3">
        <f t="shared" si="79"/>
        <v>2</v>
      </c>
      <c r="AW209" s="3">
        <f t="shared" si="80"/>
        <v>0.58433898516833738</v>
      </c>
      <c r="AX209" s="3">
        <f t="shared" si="88"/>
        <v>1.0438254238876252</v>
      </c>
      <c r="AY209" s="56">
        <f t="shared" si="81"/>
        <v>3.8197670303534443</v>
      </c>
      <c r="AZ209" s="3">
        <f t="shared" si="82"/>
        <v>0.52359214164297851</v>
      </c>
      <c r="BA209" s="3">
        <f t="shared" si="83"/>
        <v>198.25724957504247</v>
      </c>
      <c r="BB209" s="3">
        <f t="shared" si="89"/>
        <v>396.51449915008493</v>
      </c>
    </row>
    <row r="210" spans="9:54">
      <c r="I210" s="18"/>
      <c r="J210" s="16"/>
      <c r="M210" s="8">
        <f t="shared" si="90"/>
        <v>134</v>
      </c>
      <c r="N210" s="2">
        <v>16.176361000000007</v>
      </c>
      <c r="O210" s="2">
        <v>0</v>
      </c>
      <c r="Q210" s="9">
        <f t="shared" si="70"/>
        <v>134</v>
      </c>
      <c r="R210" s="3">
        <f t="shared" si="71"/>
        <v>2.7952770420834616</v>
      </c>
      <c r="S210" s="3">
        <f t="shared" si="84"/>
        <v>0.1922099400291071</v>
      </c>
      <c r="T210" s="3">
        <f>MAX(0,MIN(T$71,$R210-SUM($S210:S210)))</f>
        <v>0</v>
      </c>
      <c r="U210" s="56">
        <f t="shared" si="72"/>
        <v>1.9220994002910712E-2</v>
      </c>
      <c r="V210" s="3">
        <f>MAX(0,MIN(V$71,$R210-SUM($S210:U210)))</f>
        <v>0</v>
      </c>
      <c r="W210" s="3">
        <f>MAX(0,MIN(W$71,$R210-SUM($S210:V210)))</f>
        <v>0</v>
      </c>
      <c r="X210" s="3">
        <f>MAX(0,MIN(X$71,$R210-SUM($S210:W210)))</f>
        <v>2.5838461080514437</v>
      </c>
      <c r="Y210" s="3">
        <f>MAX(0,MIN(Y$71,$R210-SUM($S210:X210)))</f>
        <v>0</v>
      </c>
      <c r="Z210" s="3">
        <f>MAX(0,MIN(Z$71,$R210-SUM($S210:Y210)))</f>
        <v>0</v>
      </c>
      <c r="AA210" s="3">
        <f t="shared" si="85"/>
        <v>0.21143093403201782</v>
      </c>
      <c r="AC210" s="9">
        <f t="shared" si="73"/>
        <v>134</v>
      </c>
      <c r="AD210" s="3">
        <f t="shared" si="74"/>
        <v>2.7952770420834616</v>
      </c>
      <c r="AE210" s="3">
        <f>MIN(R210,Solvarmeproduktion!M138*$I$16/1000/24)</f>
        <v>0.1922099400291071</v>
      </c>
      <c r="AF210" s="3">
        <f>IF($I$35="Ja",MAX(0,MIN(IF($I$36="væske",AS210,AT210),$AD210-SUM($AE210:AE210)))*$I$44*IF(AU210&lt;$I$23,1,0),0)</f>
        <v>2</v>
      </c>
      <c r="AG210" s="56">
        <f t="shared" si="86"/>
        <v>0</v>
      </c>
      <c r="AH210" s="3">
        <f>MAX(0,MIN(AH$71,$AD210-SUM($AE210:AG210)))</f>
        <v>0</v>
      </c>
      <c r="AI210" s="3">
        <f>IF($I$35="Ja",MAX(0,MIN(IF($I$36="væske",AS210,AT210)-AF210,$AD210-SUM($AE210:AH210)))*$I$44*IF(AU210&lt;$I$29,1,0),0)</f>
        <v>0</v>
      </c>
      <c r="AJ210" s="3">
        <f>MAX(0,MIN(AJ$71,$AD210-SUM($AE210:AI210)))</f>
        <v>0.60306710205435454</v>
      </c>
      <c r="AK210" s="3">
        <f>IF($I$35="Ja",MAX(0,MIN(IF($I$36="væske",AS210,AT210)-AF210-AI210,$AD210-SUM($AE210:AJ210)))*$I$44*IF(AU210&lt;$I$33,1,0),0)</f>
        <v>0</v>
      </c>
      <c r="AL210" s="3">
        <f>MAX(0,MIN(AL$71,$AD210-SUM($AE210:AK210)))</f>
        <v>0</v>
      </c>
      <c r="AM210" s="3">
        <f t="shared" si="87"/>
        <v>0.1922099400291071</v>
      </c>
      <c r="AO210" s="55">
        <v>4.9000000000000004</v>
      </c>
      <c r="AP210" s="58">
        <f t="shared" si="75"/>
        <v>3.6593925985507205</v>
      </c>
      <c r="AQ210" s="56">
        <f>IF($I$37="indtastes",$I$38,VLOOKUP(ROUND(AO210,0),'COP og ydelse'!$F$5:$J$31,3))</f>
        <v>3.381807174</v>
      </c>
      <c r="AR210" s="56">
        <f t="shared" si="76"/>
        <v>3.6593925985507205</v>
      </c>
      <c r="AS210" s="56">
        <f t="shared" si="77"/>
        <v>2</v>
      </c>
      <c r="AT210" s="56">
        <f>IF($I$35="Ja",VLOOKUP(ROUND(AO210,0),'COP og ydelse'!$F$5:$J$31,5)/'COP og ydelse'!$J$14*$I$43,0)</f>
        <v>2.3230165157282539</v>
      </c>
      <c r="AU210" s="3">
        <f t="shared" si="78"/>
        <v>206.28857621814905</v>
      </c>
      <c r="AV210" s="3">
        <f t="shared" si="79"/>
        <v>2</v>
      </c>
      <c r="AW210" s="3">
        <f t="shared" si="80"/>
        <v>0.60306710205435454</v>
      </c>
      <c r="AX210" s="3">
        <f t="shared" si="88"/>
        <v>1.0452300326540767</v>
      </c>
      <c r="AY210" s="56">
        <f t="shared" si="81"/>
        <v>3.8249070452772562</v>
      </c>
      <c r="AZ210" s="3">
        <f t="shared" si="82"/>
        <v>0.52288852417197129</v>
      </c>
      <c r="BA210" s="3">
        <f t="shared" si="83"/>
        <v>198.01098346018998</v>
      </c>
      <c r="BB210" s="3">
        <f t="shared" si="89"/>
        <v>396.02196692037995</v>
      </c>
    </row>
    <row r="211" spans="9:54">
      <c r="I211" s="18"/>
      <c r="J211" s="16"/>
      <c r="M211" s="8">
        <f t="shared" si="90"/>
        <v>135</v>
      </c>
      <c r="N211" s="2">
        <v>16.122647000000018</v>
      </c>
      <c r="O211" s="2">
        <v>0</v>
      </c>
      <c r="Q211" s="9">
        <f t="shared" si="70"/>
        <v>135</v>
      </c>
      <c r="R211" s="3">
        <f t="shared" si="71"/>
        <v>2.7865784186828693</v>
      </c>
      <c r="S211" s="3">
        <f t="shared" si="84"/>
        <v>0.1922099400291071</v>
      </c>
      <c r="T211" s="3">
        <f>MAX(0,MIN(T$71,$R211-SUM($S211:S211)))</f>
        <v>0</v>
      </c>
      <c r="U211" s="56">
        <f t="shared" si="72"/>
        <v>1.9220994002910712E-2</v>
      </c>
      <c r="V211" s="3">
        <f>MAX(0,MIN(V$71,$R211-SUM($S211:U211)))</f>
        <v>0</v>
      </c>
      <c r="W211" s="3">
        <f>MAX(0,MIN(W$71,$R211-SUM($S211:V211)))</f>
        <v>0</v>
      </c>
      <c r="X211" s="3">
        <f>MAX(0,MIN(X$71,$R211-SUM($S211:W211)))</f>
        <v>2.5751474846508513</v>
      </c>
      <c r="Y211" s="3">
        <f>MAX(0,MIN(Y$71,$R211-SUM($S211:X211)))</f>
        <v>0</v>
      </c>
      <c r="Z211" s="3">
        <f>MAX(0,MIN(Z$71,$R211-SUM($S211:Y211)))</f>
        <v>0</v>
      </c>
      <c r="AA211" s="3">
        <f t="shared" si="85"/>
        <v>0.21143093403201782</v>
      </c>
      <c r="AC211" s="9">
        <f t="shared" si="73"/>
        <v>135</v>
      </c>
      <c r="AD211" s="3">
        <f t="shared" si="74"/>
        <v>2.7865784186828693</v>
      </c>
      <c r="AE211" s="3">
        <f>MIN(R211,Solvarmeproduktion!M139*$I$16/1000/24)</f>
        <v>0.1922099400291071</v>
      </c>
      <c r="AF211" s="3">
        <f>IF($I$35="Ja",MAX(0,MIN(IF($I$36="væske",AS211,AT211),$AD211-SUM($AE211:AE211)))*$I$44*IF(AU211&lt;$I$23,1,0),0)</f>
        <v>2</v>
      </c>
      <c r="AG211" s="56">
        <f t="shared" si="86"/>
        <v>0</v>
      </c>
      <c r="AH211" s="3">
        <f>MAX(0,MIN(AH$71,$AD211-SUM($AE211:AG211)))</f>
        <v>0</v>
      </c>
      <c r="AI211" s="3">
        <f>IF($I$35="Ja",MAX(0,MIN(IF($I$36="væske",AS211,AT211)-AF211,$AD211-SUM($AE211:AH211)))*$I$44*IF(AU211&lt;$I$29,1,0),0)</f>
        <v>0</v>
      </c>
      <c r="AJ211" s="3">
        <f>MAX(0,MIN(AJ$71,$AD211-SUM($AE211:AI211)))</f>
        <v>0.59436847865376219</v>
      </c>
      <c r="AK211" s="3">
        <f>IF($I$35="Ja",MAX(0,MIN(IF($I$36="væske",AS211,AT211)-AF211-AI211,$AD211-SUM($AE211:AJ211)))*$I$44*IF(AU211&lt;$I$33,1,0),0)</f>
        <v>0</v>
      </c>
      <c r="AL211" s="3">
        <f>MAX(0,MIN(AL$71,$AD211-SUM($AE211:AK211)))</f>
        <v>0</v>
      </c>
      <c r="AM211" s="3">
        <f t="shared" si="87"/>
        <v>0.1922099400291071</v>
      </c>
      <c r="AO211" s="55">
        <v>5</v>
      </c>
      <c r="AP211" s="58">
        <f t="shared" si="75"/>
        <v>3.6593925985507205</v>
      </c>
      <c r="AQ211" s="56">
        <f>IF($I$37="indtastes",$I$38,VLOOKUP(ROUND(AO211,0),'COP og ydelse'!$F$5:$J$31,3))</f>
        <v>3.381807174</v>
      </c>
      <c r="AR211" s="56">
        <f t="shared" si="76"/>
        <v>3.6593925985507205</v>
      </c>
      <c r="AS211" s="56">
        <f t="shared" si="77"/>
        <v>2</v>
      </c>
      <c r="AT211" s="56">
        <f>IF($I$35="Ja",VLOOKUP(ROUND(AO211,0),'COP og ydelse'!$F$5:$J$31,5)/'COP og ydelse'!$J$14*$I$43,0)</f>
        <v>2.3230165157282539</v>
      </c>
      <c r="AU211" s="3">
        <f t="shared" si="78"/>
        <v>206.28857621814905</v>
      </c>
      <c r="AV211" s="3">
        <f t="shared" si="79"/>
        <v>2</v>
      </c>
      <c r="AW211" s="3">
        <f t="shared" si="80"/>
        <v>0.59436847865376219</v>
      </c>
      <c r="AX211" s="3">
        <f t="shared" si="88"/>
        <v>1.0445776358990322</v>
      </c>
      <c r="AY211" s="56">
        <f t="shared" si="81"/>
        <v>3.8225196694205277</v>
      </c>
      <c r="AZ211" s="3">
        <f t="shared" si="82"/>
        <v>0.52321509709934044</v>
      </c>
      <c r="BA211" s="3">
        <f t="shared" si="83"/>
        <v>198.12528398476914</v>
      </c>
      <c r="BB211" s="3">
        <f t="shared" si="89"/>
        <v>396.25056796953828</v>
      </c>
    </row>
    <row r="212" spans="9:54">
      <c r="I212" s="18"/>
      <c r="J212" s="16"/>
      <c r="M212" s="8">
        <f t="shared" si="90"/>
        <v>136</v>
      </c>
      <c r="N212" s="2">
        <v>16.038237999999989</v>
      </c>
      <c r="O212" s="2">
        <v>0</v>
      </c>
      <c r="Q212" s="9">
        <f t="shared" si="70"/>
        <v>136</v>
      </c>
      <c r="R212" s="3">
        <f t="shared" si="71"/>
        <v>2.7729089451262356</v>
      </c>
      <c r="S212" s="3">
        <f t="shared" si="84"/>
        <v>0.10870427251124998</v>
      </c>
      <c r="T212" s="3">
        <f>MAX(0,MIN(T$71,$R212-SUM($S212:S212)))</f>
        <v>0</v>
      </c>
      <c r="U212" s="56">
        <f t="shared" si="72"/>
        <v>1.0870427251124998E-2</v>
      </c>
      <c r="V212" s="3">
        <f>MAX(0,MIN(V$71,$R212-SUM($S212:U212)))</f>
        <v>0</v>
      </c>
      <c r="W212" s="3">
        <f>MAX(0,MIN(W$71,$R212-SUM($S212:V212)))</f>
        <v>0</v>
      </c>
      <c r="X212" s="3">
        <f>MAX(0,MIN(X$71,$R212-SUM($S212:W212)))</f>
        <v>2.6533342453638609</v>
      </c>
      <c r="Y212" s="3">
        <f>MAX(0,MIN(Y$71,$R212-SUM($S212:X212)))</f>
        <v>0</v>
      </c>
      <c r="Z212" s="3">
        <f>MAX(0,MIN(Z$71,$R212-SUM($S212:Y212)))</f>
        <v>0</v>
      </c>
      <c r="AA212" s="3">
        <f t="shared" si="85"/>
        <v>0.11957469976237498</v>
      </c>
      <c r="AC212" s="9">
        <f t="shared" si="73"/>
        <v>136</v>
      </c>
      <c r="AD212" s="3">
        <f t="shared" si="74"/>
        <v>2.7729089451262356</v>
      </c>
      <c r="AE212" s="3">
        <f>MIN(R212,Solvarmeproduktion!M140*$I$16/1000/24)</f>
        <v>0.10870427251124998</v>
      </c>
      <c r="AF212" s="3">
        <f>IF($I$35="Ja",MAX(0,MIN(IF($I$36="væske",AS212,AT212),$AD212-SUM($AE212:AE212)))*$I$44*IF(AU212&lt;$I$23,1,0),0)</f>
        <v>2</v>
      </c>
      <c r="AG212" s="56">
        <f t="shared" si="86"/>
        <v>0</v>
      </c>
      <c r="AH212" s="3">
        <f>MAX(0,MIN(AH$71,$AD212-SUM($AE212:AG212)))</f>
        <v>0</v>
      </c>
      <c r="AI212" s="3">
        <f>IF($I$35="Ja",MAX(0,MIN(IF($I$36="væske",AS212,AT212)-AF212,$AD212-SUM($AE212:AH212)))*$I$44*IF(AU212&lt;$I$29,1,0),0)</f>
        <v>0</v>
      </c>
      <c r="AJ212" s="3">
        <f>MAX(0,MIN(AJ$71,$AD212-SUM($AE212:AI212)))</f>
        <v>0.66420467261498572</v>
      </c>
      <c r="AK212" s="3">
        <f>IF($I$35="Ja",MAX(0,MIN(IF($I$36="væske",AS212,AT212)-AF212-AI212,$AD212-SUM($AE212:AJ212)))*$I$44*IF(AU212&lt;$I$33,1,0),0)</f>
        <v>0</v>
      </c>
      <c r="AL212" s="3">
        <f>MAX(0,MIN(AL$71,$AD212-SUM($AE212:AK212)))</f>
        <v>0</v>
      </c>
      <c r="AM212" s="3">
        <f t="shared" si="87"/>
        <v>0.10870427251124998</v>
      </c>
      <c r="AO212" s="55">
        <v>5</v>
      </c>
      <c r="AP212" s="58">
        <f t="shared" si="75"/>
        <v>3.6593925985507205</v>
      </c>
      <c r="AQ212" s="56">
        <f>IF($I$37="indtastes",$I$38,VLOOKUP(ROUND(AO212,0),'COP og ydelse'!$F$5:$J$31,3))</f>
        <v>3.381807174</v>
      </c>
      <c r="AR212" s="56">
        <f t="shared" si="76"/>
        <v>3.6593925985507205</v>
      </c>
      <c r="AS212" s="56">
        <f t="shared" si="77"/>
        <v>2</v>
      </c>
      <c r="AT212" s="56">
        <f>IF($I$35="Ja",VLOOKUP(ROUND(AO212,0),'COP og ydelse'!$F$5:$J$31,5)/'COP og ydelse'!$J$14*$I$43,0)</f>
        <v>2.3230165157282539</v>
      </c>
      <c r="AU212" s="3">
        <f t="shared" si="78"/>
        <v>206.28857621814905</v>
      </c>
      <c r="AV212" s="3">
        <f t="shared" si="79"/>
        <v>2</v>
      </c>
      <c r="AW212" s="3">
        <f t="shared" si="80"/>
        <v>0.66420467261498572</v>
      </c>
      <c r="AX212" s="3">
        <f t="shared" si="88"/>
        <v>1.0498153504461238</v>
      </c>
      <c r="AY212" s="56">
        <f t="shared" si="81"/>
        <v>3.8416865232674766</v>
      </c>
      <c r="AZ212" s="3">
        <f t="shared" si="82"/>
        <v>0.5206046843975537</v>
      </c>
      <c r="BA212" s="3">
        <f t="shared" si="83"/>
        <v>197.21163953914379</v>
      </c>
      <c r="BB212" s="3">
        <f t="shared" si="89"/>
        <v>394.42327907828758</v>
      </c>
    </row>
    <row r="213" spans="9:54">
      <c r="I213" s="18"/>
      <c r="J213" s="16"/>
      <c r="M213" s="8">
        <f t="shared" si="90"/>
        <v>137</v>
      </c>
      <c r="N213" s="2">
        <v>16.038237999999989</v>
      </c>
      <c r="O213" s="2">
        <v>0</v>
      </c>
      <c r="Q213" s="9">
        <f t="shared" si="70"/>
        <v>137</v>
      </c>
      <c r="R213" s="3">
        <f t="shared" si="71"/>
        <v>2.7729089451262356</v>
      </c>
      <c r="S213" s="3">
        <f t="shared" si="84"/>
        <v>0.1305739444594643</v>
      </c>
      <c r="T213" s="3">
        <f>MAX(0,MIN(T$71,$R213-SUM($S213:S213)))</f>
        <v>0</v>
      </c>
      <c r="U213" s="56">
        <f t="shared" si="72"/>
        <v>1.3057394445946431E-2</v>
      </c>
      <c r="V213" s="3">
        <f>MAX(0,MIN(V$71,$R213-SUM($S213:U213)))</f>
        <v>0</v>
      </c>
      <c r="W213" s="3">
        <f>MAX(0,MIN(W$71,$R213-SUM($S213:V213)))</f>
        <v>0</v>
      </c>
      <c r="X213" s="3">
        <f>MAX(0,MIN(X$71,$R213-SUM($S213:W213)))</f>
        <v>2.6292776062208247</v>
      </c>
      <c r="Y213" s="3">
        <f>MAX(0,MIN(Y$71,$R213-SUM($S213:X213)))</f>
        <v>0</v>
      </c>
      <c r="Z213" s="3">
        <f>MAX(0,MIN(Z$71,$R213-SUM($S213:Y213)))</f>
        <v>0</v>
      </c>
      <c r="AA213" s="3">
        <f t="shared" si="85"/>
        <v>0.14363133890541072</v>
      </c>
      <c r="AC213" s="9">
        <f t="shared" si="73"/>
        <v>137</v>
      </c>
      <c r="AD213" s="3">
        <f t="shared" si="74"/>
        <v>2.7729089451262356</v>
      </c>
      <c r="AE213" s="3">
        <f>MIN(R213,Solvarmeproduktion!M141*$I$16/1000/24)</f>
        <v>0.1305739444594643</v>
      </c>
      <c r="AF213" s="3">
        <f>IF($I$35="Ja",MAX(0,MIN(IF($I$36="væske",AS213,AT213),$AD213-SUM($AE213:AE213)))*$I$44*IF(AU213&lt;$I$23,1,0),0)</f>
        <v>2</v>
      </c>
      <c r="AG213" s="56">
        <f t="shared" si="86"/>
        <v>0</v>
      </c>
      <c r="AH213" s="3">
        <f>MAX(0,MIN(AH$71,$AD213-SUM($AE213:AG213)))</f>
        <v>0</v>
      </c>
      <c r="AI213" s="3">
        <f>IF($I$35="Ja",MAX(0,MIN(IF($I$36="væske",AS213,AT213)-AF213,$AD213-SUM($AE213:AH213)))*$I$44*IF(AU213&lt;$I$29,1,0),0)</f>
        <v>0</v>
      </c>
      <c r="AJ213" s="3">
        <f>MAX(0,MIN(AJ$71,$AD213-SUM($AE213:AI213)))</f>
        <v>0.64233500066677118</v>
      </c>
      <c r="AK213" s="3">
        <f>IF($I$35="Ja",MAX(0,MIN(IF($I$36="væske",AS213,AT213)-AF213-AI213,$AD213-SUM($AE213:AJ213)))*$I$44*IF(AU213&lt;$I$33,1,0),0)</f>
        <v>0</v>
      </c>
      <c r="AL213" s="3">
        <f>MAX(0,MIN(AL$71,$AD213-SUM($AE213:AK213)))</f>
        <v>0</v>
      </c>
      <c r="AM213" s="3">
        <f t="shared" si="87"/>
        <v>0.1305739444594643</v>
      </c>
      <c r="AO213" s="55">
        <v>5.0999999999999996</v>
      </c>
      <c r="AP213" s="58">
        <f t="shared" si="75"/>
        <v>3.6593925985507205</v>
      </c>
      <c r="AQ213" s="56">
        <f>IF($I$37="indtastes",$I$38,VLOOKUP(ROUND(AO213,0),'COP og ydelse'!$F$5:$J$31,3))</f>
        <v>3.381807174</v>
      </c>
      <c r="AR213" s="56">
        <f t="shared" si="76"/>
        <v>3.6593925985507205</v>
      </c>
      <c r="AS213" s="56">
        <f t="shared" si="77"/>
        <v>2</v>
      </c>
      <c r="AT213" s="56">
        <f>IF($I$35="Ja",VLOOKUP(ROUND(AO213,0),'COP og ydelse'!$F$5:$J$31,5)/'COP og ydelse'!$J$14*$I$43,0)</f>
        <v>2.3230165157282539</v>
      </c>
      <c r="AU213" s="3">
        <f t="shared" si="78"/>
        <v>206.28857621814905</v>
      </c>
      <c r="AV213" s="3">
        <f t="shared" si="79"/>
        <v>2</v>
      </c>
      <c r="AW213" s="3">
        <f t="shared" si="80"/>
        <v>0.64233500066677118</v>
      </c>
      <c r="AX213" s="3">
        <f t="shared" si="88"/>
        <v>1.0481751250500078</v>
      </c>
      <c r="AY213" s="56">
        <f t="shared" si="81"/>
        <v>3.8356842945929746</v>
      </c>
      <c r="AZ213" s="3">
        <f t="shared" si="82"/>
        <v>0.52141934695181447</v>
      </c>
      <c r="BA213" s="3">
        <f t="shared" si="83"/>
        <v>197.49677143313508</v>
      </c>
      <c r="BB213" s="3">
        <f t="shared" si="89"/>
        <v>394.99354286627016</v>
      </c>
    </row>
    <row r="214" spans="9:54">
      <c r="I214" s="18"/>
      <c r="J214" s="16"/>
      <c r="M214" s="8">
        <f t="shared" si="90"/>
        <v>138</v>
      </c>
      <c r="N214" s="2">
        <v>16.011380000000003</v>
      </c>
      <c r="O214" s="2">
        <v>0</v>
      </c>
      <c r="Q214" s="9">
        <f t="shared" si="70"/>
        <v>138</v>
      </c>
      <c r="R214" s="3">
        <f t="shared" si="71"/>
        <v>2.7685594714826225</v>
      </c>
      <c r="S214" s="3">
        <f t="shared" si="84"/>
        <v>5.0176470393392854E-2</v>
      </c>
      <c r="T214" s="3">
        <f>MAX(0,MIN(T$71,$R214-SUM($S214:S214)))</f>
        <v>0</v>
      </c>
      <c r="U214" s="56">
        <f t="shared" si="72"/>
        <v>5.0176470393392854E-3</v>
      </c>
      <c r="V214" s="3">
        <f>MAX(0,MIN(V$71,$R214-SUM($S214:U214)))</f>
        <v>0</v>
      </c>
      <c r="W214" s="3">
        <f>MAX(0,MIN(W$71,$R214-SUM($S214:V214)))</f>
        <v>0</v>
      </c>
      <c r="X214" s="3">
        <f>MAX(0,MIN(X$71,$R214-SUM($S214:W214)))</f>
        <v>2.7133653540498903</v>
      </c>
      <c r="Y214" s="3">
        <f>MAX(0,MIN(Y$71,$R214-SUM($S214:X214)))</f>
        <v>0</v>
      </c>
      <c r="Z214" s="3">
        <f>MAX(0,MIN(Z$71,$R214-SUM($S214:Y214)))</f>
        <v>0</v>
      </c>
      <c r="AA214" s="3">
        <f t="shared" si="85"/>
        <v>5.5194117432732143E-2</v>
      </c>
      <c r="AC214" s="9">
        <f t="shared" si="73"/>
        <v>138</v>
      </c>
      <c r="AD214" s="3">
        <f t="shared" si="74"/>
        <v>2.7685594714826225</v>
      </c>
      <c r="AE214" s="3">
        <f>MIN(R214,Solvarmeproduktion!M142*$I$16/1000/24)</f>
        <v>5.0176470393392854E-2</v>
      </c>
      <c r="AF214" s="3">
        <f>IF($I$35="Ja",MAX(0,MIN(IF($I$36="væske",AS214,AT214),$AD214-SUM($AE214:AE214)))*$I$44*IF(AU214&lt;$I$23,1,0),0)</f>
        <v>2</v>
      </c>
      <c r="AG214" s="56">
        <f t="shared" si="86"/>
        <v>0</v>
      </c>
      <c r="AH214" s="3">
        <f>MAX(0,MIN(AH$71,$AD214-SUM($AE214:AG214)))</f>
        <v>0</v>
      </c>
      <c r="AI214" s="3">
        <f>IF($I$35="Ja",MAX(0,MIN(IF($I$36="væske",AS214,AT214)-AF214,$AD214-SUM($AE214:AH214)))*$I$44*IF(AU214&lt;$I$29,1,0),0)</f>
        <v>0</v>
      </c>
      <c r="AJ214" s="3">
        <f>MAX(0,MIN(AJ$71,$AD214-SUM($AE214:AI214)))</f>
        <v>0.71838300108922981</v>
      </c>
      <c r="AK214" s="3">
        <f>IF($I$35="Ja",MAX(0,MIN(IF($I$36="væske",AS214,AT214)-AF214-AI214,$AD214-SUM($AE214:AJ214)))*$I$44*IF(AU214&lt;$I$33,1,0),0)</f>
        <v>0</v>
      </c>
      <c r="AL214" s="3">
        <f>MAX(0,MIN(AL$71,$AD214-SUM($AE214:AK214)))</f>
        <v>0</v>
      </c>
      <c r="AM214" s="3">
        <f t="shared" si="87"/>
        <v>5.0176470393392854E-2</v>
      </c>
      <c r="AO214" s="55">
        <v>5.0999999999999996</v>
      </c>
      <c r="AP214" s="58">
        <f t="shared" si="75"/>
        <v>3.6593925985507205</v>
      </c>
      <c r="AQ214" s="56">
        <f>IF($I$37="indtastes",$I$38,VLOOKUP(ROUND(AO214,0),'COP og ydelse'!$F$5:$J$31,3))</f>
        <v>3.381807174</v>
      </c>
      <c r="AR214" s="56">
        <f t="shared" si="76"/>
        <v>3.6593925985507205</v>
      </c>
      <c r="AS214" s="56">
        <f t="shared" si="77"/>
        <v>2</v>
      </c>
      <c r="AT214" s="56">
        <f>IF($I$35="Ja",VLOOKUP(ROUND(AO214,0),'COP og ydelse'!$F$5:$J$31,5)/'COP og ydelse'!$J$14*$I$43,0)</f>
        <v>2.3230165157282539</v>
      </c>
      <c r="AU214" s="3">
        <f t="shared" si="78"/>
        <v>206.28857621814905</v>
      </c>
      <c r="AV214" s="3">
        <f t="shared" si="79"/>
        <v>2</v>
      </c>
      <c r="AW214" s="3">
        <f t="shared" si="80"/>
        <v>0.71838300108922981</v>
      </c>
      <c r="AX214" s="3">
        <f t="shared" si="88"/>
        <v>1.0538787250816923</v>
      </c>
      <c r="AY214" s="56">
        <f t="shared" si="81"/>
        <v>3.8565560063340145</v>
      </c>
      <c r="AZ214" s="3">
        <f t="shared" si="82"/>
        <v>0.51859742130418862</v>
      </c>
      <c r="BA214" s="3">
        <f t="shared" si="83"/>
        <v>196.50909745646601</v>
      </c>
      <c r="BB214" s="3">
        <f t="shared" si="89"/>
        <v>393.01819491293202</v>
      </c>
    </row>
    <row r="215" spans="9:54">
      <c r="I215" s="18"/>
      <c r="J215" s="16"/>
      <c r="M215" s="8">
        <f t="shared" si="90"/>
        <v>139</v>
      </c>
      <c r="N215" s="2">
        <v>15.884767000000009</v>
      </c>
      <c r="O215" s="2">
        <v>0</v>
      </c>
      <c r="Q215" s="9">
        <f t="shared" si="70"/>
        <v>139</v>
      </c>
      <c r="R215" s="3">
        <f t="shared" si="71"/>
        <v>2.7480553421193394</v>
      </c>
      <c r="S215" s="3">
        <f t="shared" si="84"/>
        <v>5.0176470393392854E-2</v>
      </c>
      <c r="T215" s="3">
        <f>MAX(0,MIN(T$71,$R215-SUM($S215:S215)))</f>
        <v>0</v>
      </c>
      <c r="U215" s="56">
        <f t="shared" si="72"/>
        <v>5.0176470393392854E-3</v>
      </c>
      <c r="V215" s="3">
        <f>MAX(0,MIN(V$71,$R215-SUM($S215:U215)))</f>
        <v>0</v>
      </c>
      <c r="W215" s="3">
        <f>MAX(0,MIN(W$71,$R215-SUM($S215:V215)))</f>
        <v>0</v>
      </c>
      <c r="X215" s="3">
        <f>MAX(0,MIN(X$71,$R215-SUM($S215:W215)))</f>
        <v>2.6928612246866073</v>
      </c>
      <c r="Y215" s="3">
        <f>MAX(0,MIN(Y$71,$R215-SUM($S215:X215)))</f>
        <v>0</v>
      </c>
      <c r="Z215" s="3">
        <f>MAX(0,MIN(Z$71,$R215-SUM($S215:Y215)))</f>
        <v>0</v>
      </c>
      <c r="AA215" s="3">
        <f t="shared" si="85"/>
        <v>5.5194117432732143E-2</v>
      </c>
      <c r="AC215" s="9">
        <f t="shared" si="73"/>
        <v>139</v>
      </c>
      <c r="AD215" s="3">
        <f t="shared" si="74"/>
        <v>2.7480553421193394</v>
      </c>
      <c r="AE215" s="3">
        <f>MIN(R215,Solvarmeproduktion!M143*$I$16/1000/24)</f>
        <v>5.0176470393392854E-2</v>
      </c>
      <c r="AF215" s="3">
        <f>IF($I$35="Ja",MAX(0,MIN(IF($I$36="væske",AS215,AT215),$AD215-SUM($AE215:AE215)))*$I$44*IF(AU215&lt;$I$23,1,0),0)</f>
        <v>2</v>
      </c>
      <c r="AG215" s="56">
        <f t="shared" si="86"/>
        <v>0</v>
      </c>
      <c r="AH215" s="3">
        <f>MAX(0,MIN(AH$71,$AD215-SUM($AE215:AG215)))</f>
        <v>0</v>
      </c>
      <c r="AI215" s="3">
        <f>IF($I$35="Ja",MAX(0,MIN(IF($I$36="væske",AS215,AT215)-AF215,$AD215-SUM($AE215:AH215)))*$I$44*IF(AU215&lt;$I$29,1,0),0)</f>
        <v>0</v>
      </c>
      <c r="AJ215" s="3">
        <f>MAX(0,MIN(AJ$71,$AD215-SUM($AE215:AI215)))</f>
        <v>0.69787887172594676</v>
      </c>
      <c r="AK215" s="3">
        <f>IF($I$35="Ja",MAX(0,MIN(IF($I$36="væske",AS215,AT215)-AF215-AI215,$AD215-SUM($AE215:AJ215)))*$I$44*IF(AU215&lt;$I$33,1,0),0)</f>
        <v>0</v>
      </c>
      <c r="AL215" s="3">
        <f>MAX(0,MIN(AL$71,$AD215-SUM($AE215:AK215)))</f>
        <v>0</v>
      </c>
      <c r="AM215" s="3">
        <f t="shared" si="87"/>
        <v>5.0176470393392854E-2</v>
      </c>
      <c r="AO215" s="55">
        <v>5.0999999999999996</v>
      </c>
      <c r="AP215" s="58">
        <f t="shared" si="75"/>
        <v>3.6593925985507205</v>
      </c>
      <c r="AQ215" s="56">
        <f>IF($I$37="indtastes",$I$38,VLOOKUP(ROUND(AO215,0),'COP og ydelse'!$F$5:$J$31,3))</f>
        <v>3.381807174</v>
      </c>
      <c r="AR215" s="56">
        <f t="shared" si="76"/>
        <v>3.6593925985507205</v>
      </c>
      <c r="AS215" s="56">
        <f t="shared" si="77"/>
        <v>2</v>
      </c>
      <c r="AT215" s="56">
        <f>IF($I$35="Ja",VLOOKUP(ROUND(AO215,0),'COP og ydelse'!$F$5:$J$31,5)/'COP og ydelse'!$J$14*$I$43,0)</f>
        <v>2.3230165157282539</v>
      </c>
      <c r="AU215" s="3">
        <f t="shared" si="78"/>
        <v>206.28857621814905</v>
      </c>
      <c r="AV215" s="3">
        <f t="shared" si="79"/>
        <v>2</v>
      </c>
      <c r="AW215" s="3">
        <f t="shared" si="80"/>
        <v>0.69787887172594676</v>
      </c>
      <c r="AX215" s="3">
        <f t="shared" si="88"/>
        <v>1.0523409153794461</v>
      </c>
      <c r="AY215" s="56">
        <f t="shared" si="81"/>
        <v>3.8509285568916352</v>
      </c>
      <c r="AZ215" s="3">
        <f t="shared" si="82"/>
        <v>0.51935525950508565</v>
      </c>
      <c r="BA215" s="3">
        <f t="shared" si="83"/>
        <v>196.77434082677996</v>
      </c>
      <c r="BB215" s="3">
        <f t="shared" si="89"/>
        <v>393.54868165355992</v>
      </c>
    </row>
    <row r="216" spans="9:54">
      <c r="I216" s="18"/>
      <c r="J216" s="16"/>
      <c r="M216" s="8">
        <f t="shared" si="90"/>
        <v>140</v>
      </c>
      <c r="N216" s="2">
        <v>15.80035799999999</v>
      </c>
      <c r="O216" s="2">
        <v>0</v>
      </c>
      <c r="Q216" s="9">
        <f t="shared" si="70"/>
        <v>140</v>
      </c>
      <c r="R216" s="3">
        <f t="shared" si="71"/>
        <v>2.734385868562708</v>
      </c>
      <c r="S216" s="3">
        <f t="shared" si="84"/>
        <v>4.5513173360357144E-2</v>
      </c>
      <c r="T216" s="3">
        <f>MAX(0,MIN(T$71,$R216-SUM($S216:S216)))</f>
        <v>0</v>
      </c>
      <c r="U216" s="56">
        <f t="shared" si="72"/>
        <v>4.5513173360357149E-3</v>
      </c>
      <c r="V216" s="3">
        <f>MAX(0,MIN(V$71,$R216-SUM($S216:U216)))</f>
        <v>0</v>
      </c>
      <c r="W216" s="3">
        <f>MAX(0,MIN(W$71,$R216-SUM($S216:V216)))</f>
        <v>0</v>
      </c>
      <c r="X216" s="3">
        <f>MAX(0,MIN(X$71,$R216-SUM($S216:W216)))</f>
        <v>2.6843213778663153</v>
      </c>
      <c r="Y216" s="3">
        <f>MAX(0,MIN(Y$71,$R216-SUM($S216:X216)))</f>
        <v>0</v>
      </c>
      <c r="Z216" s="3">
        <f>MAX(0,MIN(Z$71,$R216-SUM($S216:Y216)))</f>
        <v>0</v>
      </c>
      <c r="AA216" s="3">
        <f t="shared" si="85"/>
        <v>5.0064490696392856E-2</v>
      </c>
      <c r="AC216" s="9">
        <f t="shared" si="73"/>
        <v>140</v>
      </c>
      <c r="AD216" s="3">
        <f t="shared" si="74"/>
        <v>2.734385868562708</v>
      </c>
      <c r="AE216" s="3">
        <f>MIN(R216,Solvarmeproduktion!M144*$I$16/1000/24)</f>
        <v>4.5513173360357144E-2</v>
      </c>
      <c r="AF216" s="3">
        <f>IF($I$35="Ja",MAX(0,MIN(IF($I$36="væske",AS216,AT216),$AD216-SUM($AE216:AE216)))*$I$44*IF(AU216&lt;$I$23,1,0),0)</f>
        <v>2</v>
      </c>
      <c r="AG216" s="56">
        <f t="shared" si="86"/>
        <v>0</v>
      </c>
      <c r="AH216" s="3">
        <f>MAX(0,MIN(AH$71,$AD216-SUM($AE216:AG216)))</f>
        <v>0</v>
      </c>
      <c r="AI216" s="3">
        <f>IF($I$35="Ja",MAX(0,MIN(IF($I$36="væske",AS216,AT216)-AF216,$AD216-SUM($AE216:AH216)))*$I$44*IF(AU216&lt;$I$29,1,0),0)</f>
        <v>0</v>
      </c>
      <c r="AJ216" s="3">
        <f>MAX(0,MIN(AJ$71,$AD216-SUM($AE216:AI216)))</f>
        <v>0.68887269520235073</v>
      </c>
      <c r="AK216" s="3">
        <f>IF($I$35="Ja",MAX(0,MIN(IF($I$36="væske",AS216,AT216)-AF216-AI216,$AD216-SUM($AE216:AJ216)))*$I$44*IF(AU216&lt;$I$33,1,0),0)</f>
        <v>0</v>
      </c>
      <c r="AL216" s="3">
        <f>MAX(0,MIN(AL$71,$AD216-SUM($AE216:AK216)))</f>
        <v>0</v>
      </c>
      <c r="AM216" s="3">
        <f t="shared" si="87"/>
        <v>4.5513173360357144E-2</v>
      </c>
      <c r="AO216" s="55">
        <v>5.2</v>
      </c>
      <c r="AP216" s="58">
        <f t="shared" si="75"/>
        <v>3.6593925985507205</v>
      </c>
      <c r="AQ216" s="56">
        <f>IF($I$37="indtastes",$I$38,VLOOKUP(ROUND(AO216,0),'COP og ydelse'!$F$5:$J$31,3))</f>
        <v>3.381807174</v>
      </c>
      <c r="AR216" s="56">
        <f t="shared" si="76"/>
        <v>3.6593925985507205</v>
      </c>
      <c r="AS216" s="56">
        <f t="shared" si="77"/>
        <v>2</v>
      </c>
      <c r="AT216" s="56">
        <f>IF($I$35="Ja",VLOOKUP(ROUND(AO216,0),'COP og ydelse'!$F$5:$J$31,5)/'COP og ydelse'!$J$14*$I$43,0)</f>
        <v>2.3230165157282539</v>
      </c>
      <c r="AU216" s="3">
        <f t="shared" si="78"/>
        <v>206.28857621814905</v>
      </c>
      <c r="AV216" s="3">
        <f t="shared" si="79"/>
        <v>2</v>
      </c>
      <c r="AW216" s="3">
        <f t="shared" si="80"/>
        <v>0.68887269520235073</v>
      </c>
      <c r="AX216" s="3">
        <f t="shared" si="88"/>
        <v>1.0516654521401763</v>
      </c>
      <c r="AY216" s="56">
        <f t="shared" si="81"/>
        <v>3.8484567717132578</v>
      </c>
      <c r="AZ216" s="3">
        <f t="shared" si="82"/>
        <v>0.51968883078025041</v>
      </c>
      <c r="BA216" s="3">
        <f t="shared" si="83"/>
        <v>196.89109077308763</v>
      </c>
      <c r="BB216" s="3">
        <f t="shared" si="89"/>
        <v>393.78218154617525</v>
      </c>
    </row>
    <row r="217" spans="9:54">
      <c r="I217" s="18"/>
      <c r="J217" s="16"/>
      <c r="M217" s="8">
        <f t="shared" si="90"/>
        <v>141</v>
      </c>
      <c r="N217" s="2">
        <v>15.761989999999997</v>
      </c>
      <c r="O217" s="2">
        <v>0</v>
      </c>
      <c r="Q217" s="9">
        <f t="shared" si="70"/>
        <v>141</v>
      </c>
      <c r="R217" s="3">
        <f t="shared" si="71"/>
        <v>2.7281724273251546</v>
      </c>
      <c r="S217" s="3">
        <f t="shared" si="84"/>
        <v>4.4647104446107151E-2</v>
      </c>
      <c r="T217" s="3">
        <f>MAX(0,MIN(T$71,$R217-SUM($S217:S217)))</f>
        <v>0</v>
      </c>
      <c r="U217" s="56">
        <f t="shared" si="72"/>
        <v>4.4647104446107156E-3</v>
      </c>
      <c r="V217" s="3">
        <f>MAX(0,MIN(V$71,$R217-SUM($S217:U217)))</f>
        <v>0</v>
      </c>
      <c r="W217" s="3">
        <f>MAX(0,MIN(W$71,$R217-SUM($S217:V217)))</f>
        <v>0</v>
      </c>
      <c r="X217" s="3">
        <f>MAX(0,MIN(X$71,$R217-SUM($S217:W217)))</f>
        <v>2.6790606124344367</v>
      </c>
      <c r="Y217" s="3">
        <f>MAX(0,MIN(Y$71,$R217-SUM($S217:X217)))</f>
        <v>0</v>
      </c>
      <c r="Z217" s="3">
        <f>MAX(0,MIN(Z$71,$R217-SUM($S217:Y217)))</f>
        <v>0</v>
      </c>
      <c r="AA217" s="3">
        <f t="shared" si="85"/>
        <v>4.9111814890717864E-2</v>
      </c>
      <c r="AC217" s="9">
        <f t="shared" si="73"/>
        <v>141</v>
      </c>
      <c r="AD217" s="3">
        <f t="shared" si="74"/>
        <v>2.7281724273251546</v>
      </c>
      <c r="AE217" s="3">
        <f>MIN(R217,Solvarmeproduktion!M145*$I$16/1000/24)</f>
        <v>4.4647104446107151E-2</v>
      </c>
      <c r="AF217" s="3">
        <f>IF($I$35="Ja",MAX(0,MIN(IF($I$36="væske",AS217,AT217),$AD217-SUM($AE217:AE217)))*$I$44*IF(AU217&lt;$I$23,1,0),0)</f>
        <v>2</v>
      </c>
      <c r="AG217" s="56">
        <f t="shared" si="86"/>
        <v>0</v>
      </c>
      <c r="AH217" s="3">
        <f>MAX(0,MIN(AH$71,$AD217-SUM($AE217:AG217)))</f>
        <v>0</v>
      </c>
      <c r="AI217" s="3">
        <f>IF($I$35="Ja",MAX(0,MIN(IF($I$36="væske",AS217,AT217)-AF217,$AD217-SUM($AE217:AH217)))*$I$44*IF(AU217&lt;$I$29,1,0),0)</f>
        <v>0</v>
      </c>
      <c r="AJ217" s="3">
        <f>MAX(0,MIN(AJ$71,$AD217-SUM($AE217:AI217)))</f>
        <v>0.68352532287904744</v>
      </c>
      <c r="AK217" s="3">
        <f>IF($I$35="Ja",MAX(0,MIN(IF($I$36="væske",AS217,AT217)-AF217-AI217,$AD217-SUM($AE217:AJ217)))*$I$44*IF(AU217&lt;$I$33,1,0),0)</f>
        <v>0</v>
      </c>
      <c r="AL217" s="3">
        <f>MAX(0,MIN(AL$71,$AD217-SUM($AE217:AK217)))</f>
        <v>0</v>
      </c>
      <c r="AM217" s="3">
        <f t="shared" si="87"/>
        <v>4.4647104446107151E-2</v>
      </c>
      <c r="AO217" s="55">
        <v>5.4</v>
      </c>
      <c r="AP217" s="58">
        <f t="shared" si="75"/>
        <v>3.6593925985507205</v>
      </c>
      <c r="AQ217" s="56">
        <f>IF($I$37="indtastes",$I$38,VLOOKUP(ROUND(AO217,0),'COP og ydelse'!$F$5:$J$31,3))</f>
        <v>3.381807174</v>
      </c>
      <c r="AR217" s="56">
        <f t="shared" si="76"/>
        <v>3.6593925985507205</v>
      </c>
      <c r="AS217" s="56">
        <f t="shared" si="77"/>
        <v>2</v>
      </c>
      <c r="AT217" s="56">
        <f>IF($I$35="Ja",VLOOKUP(ROUND(AO217,0),'COP og ydelse'!$F$5:$J$31,5)/'COP og ydelse'!$J$14*$I$43,0)</f>
        <v>2.3230165157282539</v>
      </c>
      <c r="AU217" s="3">
        <f t="shared" si="78"/>
        <v>206.28857621814905</v>
      </c>
      <c r="AV217" s="3">
        <f t="shared" si="79"/>
        <v>2</v>
      </c>
      <c r="AW217" s="3">
        <f t="shared" si="80"/>
        <v>0.68352532287904744</v>
      </c>
      <c r="AX217" s="3">
        <f t="shared" si="88"/>
        <v>1.0512643992159285</v>
      </c>
      <c r="AY217" s="56">
        <f t="shared" si="81"/>
        <v>3.8469891616106389</v>
      </c>
      <c r="AZ217" s="3">
        <f t="shared" si="82"/>
        <v>0.51988708987229115</v>
      </c>
      <c r="BA217" s="3">
        <f t="shared" si="83"/>
        <v>196.96048145530187</v>
      </c>
      <c r="BB217" s="3">
        <f t="shared" si="89"/>
        <v>393.92096291060375</v>
      </c>
    </row>
    <row r="218" spans="9:54">
      <c r="I218" s="18"/>
      <c r="J218" s="16"/>
      <c r="M218" s="8">
        <f t="shared" si="90"/>
        <v>142</v>
      </c>
      <c r="N218" s="2">
        <v>15.742806999999999</v>
      </c>
      <c r="O218" s="2">
        <v>0</v>
      </c>
      <c r="Q218" s="9">
        <f t="shared" si="70"/>
        <v>142</v>
      </c>
      <c r="R218" s="3">
        <f t="shared" si="71"/>
        <v>2.725065868649696</v>
      </c>
      <c r="S218" s="3">
        <f t="shared" si="84"/>
        <v>6.7902906578250016E-2</v>
      </c>
      <c r="T218" s="3">
        <f>MAX(0,MIN(T$71,$R218-SUM($S218:S218)))</f>
        <v>0</v>
      </c>
      <c r="U218" s="56">
        <f t="shared" si="72"/>
        <v>6.790290657825002E-3</v>
      </c>
      <c r="V218" s="3">
        <f>MAX(0,MIN(V$71,$R218-SUM($S218:U218)))</f>
        <v>0</v>
      </c>
      <c r="W218" s="3">
        <f>MAX(0,MIN(W$71,$R218-SUM($S218:V218)))</f>
        <v>0</v>
      </c>
      <c r="X218" s="3">
        <f>MAX(0,MIN(X$71,$R218-SUM($S218:W218)))</f>
        <v>2.6503726714136211</v>
      </c>
      <c r="Y218" s="3">
        <f>MAX(0,MIN(Y$71,$R218-SUM($S218:X218)))</f>
        <v>0</v>
      </c>
      <c r="Z218" s="3">
        <f>MAX(0,MIN(Z$71,$R218-SUM($S218:Y218)))</f>
        <v>0</v>
      </c>
      <c r="AA218" s="3">
        <f t="shared" si="85"/>
        <v>7.4693197236075023E-2</v>
      </c>
      <c r="AC218" s="9">
        <f t="shared" si="73"/>
        <v>142</v>
      </c>
      <c r="AD218" s="3">
        <f t="shared" si="74"/>
        <v>2.725065868649696</v>
      </c>
      <c r="AE218" s="3">
        <f>MIN(R218,Solvarmeproduktion!M146*$I$16/1000/24)</f>
        <v>6.7902906578250016E-2</v>
      </c>
      <c r="AF218" s="3">
        <f>IF($I$35="Ja",MAX(0,MIN(IF($I$36="væske",AS218,AT218),$AD218-SUM($AE218:AE218)))*$I$44*IF(AU218&lt;$I$23,1,0),0)</f>
        <v>2</v>
      </c>
      <c r="AG218" s="56">
        <f t="shared" si="86"/>
        <v>0</v>
      </c>
      <c r="AH218" s="3">
        <f>MAX(0,MIN(AH$71,$AD218-SUM($AE218:AG218)))</f>
        <v>0</v>
      </c>
      <c r="AI218" s="3">
        <f>IF($I$35="Ja",MAX(0,MIN(IF($I$36="væske",AS218,AT218)-AF218,$AD218-SUM($AE218:AH218)))*$I$44*IF(AU218&lt;$I$29,1,0),0)</f>
        <v>0</v>
      </c>
      <c r="AJ218" s="3">
        <f>MAX(0,MIN(AJ$71,$AD218-SUM($AE218:AI218)))</f>
        <v>0.65716296207144609</v>
      </c>
      <c r="AK218" s="3">
        <f>IF($I$35="Ja",MAX(0,MIN(IF($I$36="væske",AS218,AT218)-AF218-AI218,$AD218-SUM($AE218:AJ218)))*$I$44*IF(AU218&lt;$I$33,1,0),0)</f>
        <v>0</v>
      </c>
      <c r="AL218" s="3">
        <f>MAX(0,MIN(AL$71,$AD218-SUM($AE218:AK218)))</f>
        <v>0</v>
      </c>
      <c r="AM218" s="3">
        <f t="shared" si="87"/>
        <v>6.7902906578250016E-2</v>
      </c>
      <c r="AO218" s="55">
        <v>5.5</v>
      </c>
      <c r="AP218" s="58">
        <f t="shared" si="75"/>
        <v>3.6593925985507205</v>
      </c>
      <c r="AQ218" s="56">
        <f>IF($I$37="indtastes",$I$38,VLOOKUP(ROUND(AO218,0),'COP og ydelse'!$F$5:$J$31,3))</f>
        <v>3.4644722719999996</v>
      </c>
      <c r="AR218" s="56">
        <f t="shared" si="76"/>
        <v>3.6593925985507205</v>
      </c>
      <c r="AS218" s="56">
        <f t="shared" si="77"/>
        <v>2</v>
      </c>
      <c r="AT218" s="56">
        <f>IF($I$35="Ja",VLOOKUP(ROUND(AO218,0),'COP og ydelse'!$F$5:$J$31,5)/'COP og ydelse'!$J$14*$I$43,0)</f>
        <v>2.4203395173525326</v>
      </c>
      <c r="AU218" s="3">
        <f t="shared" si="78"/>
        <v>206.28857621814905</v>
      </c>
      <c r="AV218" s="3">
        <f t="shared" si="79"/>
        <v>2</v>
      </c>
      <c r="AW218" s="3">
        <f t="shared" si="80"/>
        <v>0.65716296207144609</v>
      </c>
      <c r="AX218" s="3">
        <f t="shared" si="88"/>
        <v>1.0492872221553584</v>
      </c>
      <c r="AY218" s="56">
        <f t="shared" si="81"/>
        <v>3.839753894509164</v>
      </c>
      <c r="AZ218" s="3">
        <f t="shared" si="82"/>
        <v>0.52086671566633314</v>
      </c>
      <c r="BA218" s="3">
        <f t="shared" si="83"/>
        <v>197.3033504832166</v>
      </c>
      <c r="BB218" s="3">
        <f t="shared" si="89"/>
        <v>394.60670096643321</v>
      </c>
    </row>
    <row r="219" spans="9:54">
      <c r="I219" s="18"/>
      <c r="J219" s="16"/>
      <c r="M219" s="8">
        <f t="shared" si="90"/>
        <v>143</v>
      </c>
      <c r="N219" s="2">
        <v>15.669907999999992</v>
      </c>
      <c r="O219" s="2">
        <v>0</v>
      </c>
      <c r="Q219" s="9">
        <f t="shared" si="70"/>
        <v>143</v>
      </c>
      <c r="R219" s="3">
        <f t="shared" si="71"/>
        <v>2.7132603626870049</v>
      </c>
      <c r="S219" s="3">
        <f t="shared" si="84"/>
        <v>6.7902906578250016E-2</v>
      </c>
      <c r="T219" s="3">
        <f>MAX(0,MIN(T$71,$R219-SUM($S219:S219)))</f>
        <v>0</v>
      </c>
      <c r="U219" s="56">
        <f t="shared" si="72"/>
        <v>6.790290657825002E-3</v>
      </c>
      <c r="V219" s="3">
        <f>MAX(0,MIN(V$71,$R219-SUM($S219:U219)))</f>
        <v>0</v>
      </c>
      <c r="W219" s="3">
        <f>MAX(0,MIN(W$71,$R219-SUM($S219:V219)))</f>
        <v>0</v>
      </c>
      <c r="X219" s="3">
        <f>MAX(0,MIN(X$71,$R219-SUM($S219:W219)))</f>
        <v>2.63856716545093</v>
      </c>
      <c r="Y219" s="3">
        <f>MAX(0,MIN(Y$71,$R219-SUM($S219:X219)))</f>
        <v>0</v>
      </c>
      <c r="Z219" s="3">
        <f>MAX(0,MIN(Z$71,$R219-SUM($S219:Y219)))</f>
        <v>0</v>
      </c>
      <c r="AA219" s="3">
        <f t="shared" si="85"/>
        <v>7.4693197236075023E-2</v>
      </c>
      <c r="AC219" s="9">
        <f t="shared" si="73"/>
        <v>143</v>
      </c>
      <c r="AD219" s="3">
        <f t="shared" si="74"/>
        <v>2.7132603626870049</v>
      </c>
      <c r="AE219" s="3">
        <f>MIN(R219,Solvarmeproduktion!M147*$I$16/1000/24)</f>
        <v>6.7902906578250016E-2</v>
      </c>
      <c r="AF219" s="3">
        <f>IF($I$35="Ja",MAX(0,MIN(IF($I$36="væske",AS219,AT219),$AD219-SUM($AE219:AE219)))*$I$44*IF(AU219&lt;$I$23,1,0),0)</f>
        <v>2</v>
      </c>
      <c r="AG219" s="56">
        <f t="shared" si="86"/>
        <v>0</v>
      </c>
      <c r="AH219" s="3">
        <f>MAX(0,MIN(AH$71,$AD219-SUM($AE219:AG219)))</f>
        <v>0</v>
      </c>
      <c r="AI219" s="3">
        <f>IF($I$35="Ja",MAX(0,MIN(IF($I$36="væske",AS219,AT219)-AF219,$AD219-SUM($AE219:AH219)))*$I$44*IF(AU219&lt;$I$29,1,0),0)</f>
        <v>0</v>
      </c>
      <c r="AJ219" s="3">
        <f>MAX(0,MIN(AJ$71,$AD219-SUM($AE219:AI219)))</f>
        <v>0.64535745610875495</v>
      </c>
      <c r="AK219" s="3">
        <f>IF($I$35="Ja",MAX(0,MIN(IF($I$36="væske",AS219,AT219)-AF219-AI219,$AD219-SUM($AE219:AJ219)))*$I$44*IF(AU219&lt;$I$33,1,0),0)</f>
        <v>0</v>
      </c>
      <c r="AL219" s="3">
        <f>MAX(0,MIN(AL$71,$AD219-SUM($AE219:AK219)))</f>
        <v>0</v>
      </c>
      <c r="AM219" s="3">
        <f t="shared" si="87"/>
        <v>6.7902906578250016E-2</v>
      </c>
      <c r="AO219" s="55">
        <v>5.5</v>
      </c>
      <c r="AP219" s="58">
        <f t="shared" si="75"/>
        <v>3.6593925985507205</v>
      </c>
      <c r="AQ219" s="56">
        <f>IF($I$37="indtastes",$I$38,VLOOKUP(ROUND(AO219,0),'COP og ydelse'!$F$5:$J$31,3))</f>
        <v>3.4644722719999996</v>
      </c>
      <c r="AR219" s="56">
        <f t="shared" si="76"/>
        <v>3.6593925985507205</v>
      </c>
      <c r="AS219" s="56">
        <f t="shared" si="77"/>
        <v>2</v>
      </c>
      <c r="AT219" s="56">
        <f>IF($I$35="Ja",VLOOKUP(ROUND(AO219,0),'COP og ydelse'!$F$5:$J$31,5)/'COP og ydelse'!$J$14*$I$43,0)</f>
        <v>2.4203395173525326</v>
      </c>
      <c r="AU219" s="3">
        <f t="shared" si="78"/>
        <v>206.28857621814905</v>
      </c>
      <c r="AV219" s="3">
        <f t="shared" si="79"/>
        <v>2</v>
      </c>
      <c r="AW219" s="3">
        <f t="shared" si="80"/>
        <v>0.64535745610875495</v>
      </c>
      <c r="AX219" s="3">
        <f t="shared" si="88"/>
        <v>1.0484018092081566</v>
      </c>
      <c r="AY219" s="56">
        <f t="shared" si="81"/>
        <v>3.8365138209235128</v>
      </c>
      <c r="AZ219" s="3">
        <f t="shared" si="82"/>
        <v>0.52130660629773695</v>
      </c>
      <c r="BA219" s="3">
        <f t="shared" si="83"/>
        <v>197.45731220420791</v>
      </c>
      <c r="BB219" s="3">
        <f t="shared" si="89"/>
        <v>394.91462440841582</v>
      </c>
    </row>
    <row r="220" spans="9:54">
      <c r="I220" s="18"/>
      <c r="J220" s="16"/>
      <c r="M220" s="8">
        <f t="shared" si="90"/>
        <v>144</v>
      </c>
      <c r="N220" s="2">
        <v>15.547132000000005</v>
      </c>
      <c r="O220" s="2">
        <v>0</v>
      </c>
      <c r="Q220" s="9">
        <f t="shared" si="70"/>
        <v>144</v>
      </c>
      <c r="R220" s="3">
        <f t="shared" si="71"/>
        <v>2.6933776098361424</v>
      </c>
      <c r="S220" s="3">
        <f t="shared" si="84"/>
        <v>4.6033234630035703E-2</v>
      </c>
      <c r="T220" s="3">
        <f>MAX(0,MIN(T$71,$R220-SUM($S220:S220)))</f>
        <v>0</v>
      </c>
      <c r="U220" s="56">
        <f t="shared" si="72"/>
        <v>4.6033234630035707E-3</v>
      </c>
      <c r="V220" s="3">
        <f>MAX(0,MIN(V$71,$R220-SUM($S220:U220)))</f>
        <v>0</v>
      </c>
      <c r="W220" s="3">
        <f>MAX(0,MIN(W$71,$R220-SUM($S220:V220)))</f>
        <v>0</v>
      </c>
      <c r="X220" s="3">
        <f>MAX(0,MIN(X$71,$R220-SUM($S220:W220)))</f>
        <v>2.6427410517431031</v>
      </c>
      <c r="Y220" s="3">
        <f>MAX(0,MIN(Y$71,$R220-SUM($S220:X220)))</f>
        <v>0</v>
      </c>
      <c r="Z220" s="3">
        <f>MAX(0,MIN(Z$71,$R220-SUM($S220:Y220)))</f>
        <v>0</v>
      </c>
      <c r="AA220" s="3">
        <f t="shared" si="85"/>
        <v>5.0636558093039276E-2</v>
      </c>
      <c r="AC220" s="9">
        <f t="shared" si="73"/>
        <v>144</v>
      </c>
      <c r="AD220" s="3">
        <f t="shared" si="74"/>
        <v>2.6933776098361424</v>
      </c>
      <c r="AE220" s="3">
        <f>MIN(R220,Solvarmeproduktion!M148*$I$16/1000/24)</f>
        <v>4.6033234630035703E-2</v>
      </c>
      <c r="AF220" s="3">
        <f>IF($I$35="Ja",MAX(0,MIN(IF($I$36="væske",AS220,AT220),$AD220-SUM($AE220:AE220)))*$I$44*IF(AU220&lt;$I$23,1,0),0)</f>
        <v>2</v>
      </c>
      <c r="AG220" s="56">
        <f t="shared" si="86"/>
        <v>0</v>
      </c>
      <c r="AH220" s="3">
        <f>MAX(0,MIN(AH$71,$AD220-SUM($AE220:AG220)))</f>
        <v>0</v>
      </c>
      <c r="AI220" s="3">
        <f>IF($I$35="Ja",MAX(0,MIN(IF($I$36="væske",AS220,AT220)-AF220,$AD220-SUM($AE220:AH220)))*$I$44*IF(AU220&lt;$I$29,1,0),0)</f>
        <v>0</v>
      </c>
      <c r="AJ220" s="3">
        <f>MAX(0,MIN(AJ$71,$AD220-SUM($AE220:AI220)))</f>
        <v>0.64734437520610655</v>
      </c>
      <c r="AK220" s="3">
        <f>IF($I$35="Ja",MAX(0,MIN(IF($I$36="væske",AS220,AT220)-AF220-AI220,$AD220-SUM($AE220:AJ220)))*$I$44*IF(AU220&lt;$I$33,1,0),0)</f>
        <v>0</v>
      </c>
      <c r="AL220" s="3">
        <f>MAX(0,MIN(AL$71,$AD220-SUM($AE220:AK220)))</f>
        <v>0</v>
      </c>
      <c r="AM220" s="3">
        <f t="shared" si="87"/>
        <v>4.6033234630035703E-2</v>
      </c>
      <c r="AO220" s="55">
        <v>5.5</v>
      </c>
      <c r="AP220" s="58">
        <f t="shared" si="75"/>
        <v>3.6593925985507205</v>
      </c>
      <c r="AQ220" s="56">
        <f>IF($I$37="indtastes",$I$38,VLOOKUP(ROUND(AO220,0),'COP og ydelse'!$F$5:$J$31,3))</f>
        <v>3.4644722719999996</v>
      </c>
      <c r="AR220" s="56">
        <f t="shared" si="76"/>
        <v>3.6593925985507205</v>
      </c>
      <c r="AS220" s="56">
        <f t="shared" si="77"/>
        <v>2</v>
      </c>
      <c r="AT220" s="56">
        <f>IF($I$35="Ja",VLOOKUP(ROUND(AO220,0),'COP og ydelse'!$F$5:$J$31,5)/'COP og ydelse'!$J$14*$I$43,0)</f>
        <v>2.4203395173525326</v>
      </c>
      <c r="AU220" s="3">
        <f t="shared" si="78"/>
        <v>206.28857621814905</v>
      </c>
      <c r="AV220" s="3">
        <f t="shared" si="79"/>
        <v>2</v>
      </c>
      <c r="AW220" s="3">
        <f t="shared" si="80"/>
        <v>0.64734437520610655</v>
      </c>
      <c r="AX220" s="3">
        <f t="shared" si="88"/>
        <v>1.0485508281404581</v>
      </c>
      <c r="AY220" s="56">
        <f t="shared" si="81"/>
        <v>3.8370591397014207</v>
      </c>
      <c r="AZ220" s="3">
        <f t="shared" si="82"/>
        <v>0.52123251875540011</v>
      </c>
      <c r="BA220" s="3">
        <f t="shared" si="83"/>
        <v>197.43138156439002</v>
      </c>
      <c r="BB220" s="3">
        <f t="shared" si="89"/>
        <v>394.86276312878005</v>
      </c>
    </row>
    <row r="221" spans="9:54">
      <c r="I221" s="18"/>
      <c r="J221" s="16"/>
      <c r="M221" s="8">
        <f t="shared" si="90"/>
        <v>145</v>
      </c>
      <c r="N221" s="2">
        <v>15.516436999999998</v>
      </c>
      <c r="O221" s="2">
        <v>0</v>
      </c>
      <c r="Q221" s="9">
        <f t="shared" si="70"/>
        <v>145</v>
      </c>
      <c r="R221" s="3">
        <f t="shared" si="71"/>
        <v>2.6884067596801069</v>
      </c>
      <c r="S221" s="3">
        <f t="shared" si="84"/>
        <v>2.9854859808607141E-2</v>
      </c>
      <c r="T221" s="3">
        <f>MAX(0,MIN(T$71,$R221-SUM($S221:S221)))</f>
        <v>0</v>
      </c>
      <c r="U221" s="56">
        <f t="shared" si="72"/>
        <v>2.9854859808607142E-3</v>
      </c>
      <c r="V221" s="3">
        <f>MAX(0,MIN(V$71,$R221-SUM($S221:U221)))</f>
        <v>0</v>
      </c>
      <c r="W221" s="3">
        <f>MAX(0,MIN(W$71,$R221-SUM($S221:V221)))</f>
        <v>0</v>
      </c>
      <c r="X221" s="3">
        <f>MAX(0,MIN(X$71,$R221-SUM($S221:W221)))</f>
        <v>2.655566413890639</v>
      </c>
      <c r="Y221" s="3">
        <f>MAX(0,MIN(Y$71,$R221-SUM($S221:X221)))</f>
        <v>0</v>
      </c>
      <c r="Z221" s="3">
        <f>MAX(0,MIN(Z$71,$R221-SUM($S221:Y221)))</f>
        <v>0</v>
      </c>
      <c r="AA221" s="3">
        <f t="shared" si="85"/>
        <v>3.2840345789467852E-2</v>
      </c>
      <c r="AC221" s="9">
        <f t="shared" si="73"/>
        <v>145</v>
      </c>
      <c r="AD221" s="3">
        <f t="shared" si="74"/>
        <v>2.6884067596801069</v>
      </c>
      <c r="AE221" s="3">
        <f>MIN(R221,Solvarmeproduktion!M149*$I$16/1000/24)</f>
        <v>2.9854859808607141E-2</v>
      </c>
      <c r="AF221" s="3">
        <f>IF($I$35="Ja",MAX(0,MIN(IF($I$36="væske",AS221,AT221),$AD221-SUM($AE221:AE221)))*$I$44*IF(AU221&lt;$I$23,1,0),0)</f>
        <v>2</v>
      </c>
      <c r="AG221" s="56">
        <f t="shared" si="86"/>
        <v>0</v>
      </c>
      <c r="AH221" s="3">
        <f>MAX(0,MIN(AH$71,$AD221-SUM($AE221:AG221)))</f>
        <v>0</v>
      </c>
      <c r="AI221" s="3">
        <f>IF($I$35="Ja",MAX(0,MIN(IF($I$36="væske",AS221,AT221)-AF221,$AD221-SUM($AE221:AH221)))*$I$44*IF(AU221&lt;$I$29,1,0),0)</f>
        <v>0</v>
      </c>
      <c r="AJ221" s="3">
        <f>MAX(0,MIN(AJ$71,$AD221-SUM($AE221:AI221)))</f>
        <v>0.65855189987149965</v>
      </c>
      <c r="AK221" s="3">
        <f>IF($I$35="Ja",MAX(0,MIN(IF($I$36="væske",AS221,AT221)-AF221-AI221,$AD221-SUM($AE221:AJ221)))*$I$44*IF(AU221&lt;$I$33,1,0),0)</f>
        <v>0</v>
      </c>
      <c r="AL221" s="3">
        <f>MAX(0,MIN(AL$71,$AD221-SUM($AE221:AK221)))</f>
        <v>0</v>
      </c>
      <c r="AM221" s="3">
        <f t="shared" si="87"/>
        <v>2.9854859808607141E-2</v>
      </c>
      <c r="AO221" s="55">
        <v>5.6</v>
      </c>
      <c r="AP221" s="58">
        <f t="shared" si="75"/>
        <v>3.6593925985507205</v>
      </c>
      <c r="AQ221" s="56">
        <f>IF($I$37="indtastes",$I$38,VLOOKUP(ROUND(AO221,0),'COP og ydelse'!$F$5:$J$31,3))</f>
        <v>3.4644722719999996</v>
      </c>
      <c r="AR221" s="56">
        <f t="shared" si="76"/>
        <v>3.6593925985507205</v>
      </c>
      <c r="AS221" s="56">
        <f t="shared" si="77"/>
        <v>2</v>
      </c>
      <c r="AT221" s="56">
        <f>IF($I$35="Ja",VLOOKUP(ROUND(AO221,0),'COP og ydelse'!$F$5:$J$31,5)/'COP og ydelse'!$J$14*$I$43,0)</f>
        <v>2.4203395173525326</v>
      </c>
      <c r="AU221" s="3">
        <f t="shared" si="78"/>
        <v>206.28857621814905</v>
      </c>
      <c r="AV221" s="3">
        <f t="shared" si="79"/>
        <v>2</v>
      </c>
      <c r="AW221" s="3">
        <f t="shared" si="80"/>
        <v>0.65855189987149965</v>
      </c>
      <c r="AX221" s="3">
        <f t="shared" si="88"/>
        <v>1.0493913924903624</v>
      </c>
      <c r="AY221" s="56">
        <f t="shared" si="81"/>
        <v>3.8401350946620663</v>
      </c>
      <c r="AZ221" s="3">
        <f t="shared" si="82"/>
        <v>0.52081501059170443</v>
      </c>
      <c r="BA221" s="3">
        <f t="shared" si="83"/>
        <v>197.28525370709656</v>
      </c>
      <c r="BB221" s="3">
        <f t="shared" si="89"/>
        <v>394.57050741419312</v>
      </c>
    </row>
    <row r="222" spans="9:54">
      <c r="I222" s="18"/>
      <c r="J222" s="16"/>
      <c r="M222" s="8">
        <f t="shared" si="90"/>
        <v>146</v>
      </c>
      <c r="N222" s="2">
        <v>15.458886000000005</v>
      </c>
      <c r="O222" s="2">
        <v>0</v>
      </c>
      <c r="Q222" s="9">
        <f t="shared" si="70"/>
        <v>146</v>
      </c>
      <c r="R222" s="3">
        <f t="shared" si="71"/>
        <v>2.6790867597670944</v>
      </c>
      <c r="S222" s="3">
        <f t="shared" si="84"/>
        <v>2.9854859808607141E-2</v>
      </c>
      <c r="T222" s="3">
        <f>MAX(0,MIN(T$71,$R222-SUM($S222:S222)))</f>
        <v>0</v>
      </c>
      <c r="U222" s="56">
        <f t="shared" si="72"/>
        <v>2.9854859808607142E-3</v>
      </c>
      <c r="V222" s="3">
        <f>MAX(0,MIN(V$71,$R222-SUM($S222:U222)))</f>
        <v>0</v>
      </c>
      <c r="W222" s="3">
        <f>MAX(0,MIN(W$71,$R222-SUM($S222:V222)))</f>
        <v>0</v>
      </c>
      <c r="X222" s="3">
        <f>MAX(0,MIN(X$71,$R222-SUM($S222:W222)))</f>
        <v>2.6462464139776265</v>
      </c>
      <c r="Y222" s="3">
        <f>MAX(0,MIN(Y$71,$R222-SUM($S222:X222)))</f>
        <v>0</v>
      </c>
      <c r="Z222" s="3">
        <f>MAX(0,MIN(Z$71,$R222-SUM($S222:Y222)))</f>
        <v>0</v>
      </c>
      <c r="AA222" s="3">
        <f t="shared" si="85"/>
        <v>3.2840345789467852E-2</v>
      </c>
      <c r="AC222" s="9">
        <f t="shared" si="73"/>
        <v>146</v>
      </c>
      <c r="AD222" s="3">
        <f t="shared" si="74"/>
        <v>2.6790867597670944</v>
      </c>
      <c r="AE222" s="3">
        <f>MIN(R222,Solvarmeproduktion!M150*$I$16/1000/24)</f>
        <v>2.9854859808607141E-2</v>
      </c>
      <c r="AF222" s="3">
        <f>IF($I$35="Ja",MAX(0,MIN(IF($I$36="væske",AS222,AT222),$AD222-SUM($AE222:AE222)))*$I$44*IF(AU222&lt;$I$23,1,0),0)</f>
        <v>2</v>
      </c>
      <c r="AG222" s="56">
        <f t="shared" si="86"/>
        <v>0</v>
      </c>
      <c r="AH222" s="3">
        <f>MAX(0,MIN(AH$71,$AD222-SUM($AE222:AG222)))</f>
        <v>0</v>
      </c>
      <c r="AI222" s="3">
        <f>IF($I$35="Ja",MAX(0,MIN(IF($I$36="væske",AS222,AT222)-AF222,$AD222-SUM($AE222:AH222)))*$I$44*IF(AU222&lt;$I$29,1,0),0)</f>
        <v>0</v>
      </c>
      <c r="AJ222" s="3">
        <f>MAX(0,MIN(AJ$71,$AD222-SUM($AE222:AI222)))</f>
        <v>0.64923189995848718</v>
      </c>
      <c r="AK222" s="3">
        <f>IF($I$35="Ja",MAX(0,MIN(IF($I$36="væske",AS222,AT222)-AF222-AI222,$AD222-SUM($AE222:AJ222)))*$I$44*IF(AU222&lt;$I$33,1,0),0)</f>
        <v>0</v>
      </c>
      <c r="AL222" s="3">
        <f>MAX(0,MIN(AL$71,$AD222-SUM($AE222:AK222)))</f>
        <v>0</v>
      </c>
      <c r="AM222" s="3">
        <f t="shared" si="87"/>
        <v>2.9854859808607141E-2</v>
      </c>
      <c r="AO222" s="55">
        <v>5.6</v>
      </c>
      <c r="AP222" s="58">
        <f t="shared" si="75"/>
        <v>3.6593925985507205</v>
      </c>
      <c r="AQ222" s="56">
        <f>IF($I$37="indtastes",$I$38,VLOOKUP(ROUND(AO222,0),'COP og ydelse'!$F$5:$J$31,3))</f>
        <v>3.4644722719999996</v>
      </c>
      <c r="AR222" s="56">
        <f t="shared" si="76"/>
        <v>3.6593925985507205</v>
      </c>
      <c r="AS222" s="56">
        <f t="shared" si="77"/>
        <v>2</v>
      </c>
      <c r="AT222" s="56">
        <f>IF($I$35="Ja",VLOOKUP(ROUND(AO222,0),'COP og ydelse'!$F$5:$J$31,5)/'COP og ydelse'!$J$14*$I$43,0)</f>
        <v>2.4203395173525326</v>
      </c>
      <c r="AU222" s="3">
        <f t="shared" si="78"/>
        <v>206.28857621814905</v>
      </c>
      <c r="AV222" s="3">
        <f t="shared" si="79"/>
        <v>2</v>
      </c>
      <c r="AW222" s="3">
        <f t="shared" si="80"/>
        <v>0.64923189995848718</v>
      </c>
      <c r="AX222" s="3">
        <f t="shared" si="88"/>
        <v>1.0486923924968865</v>
      </c>
      <c r="AY222" s="56">
        <f t="shared" si="81"/>
        <v>3.8375771792595534</v>
      </c>
      <c r="AZ222" s="3">
        <f t="shared" si="82"/>
        <v>0.52116215689657941</v>
      </c>
      <c r="BA222" s="3">
        <f t="shared" si="83"/>
        <v>197.40675491380279</v>
      </c>
      <c r="BB222" s="3">
        <f t="shared" si="89"/>
        <v>394.81350982760557</v>
      </c>
    </row>
    <row r="223" spans="9:54">
      <c r="I223" s="18"/>
      <c r="J223" s="16"/>
      <c r="M223" s="8">
        <f t="shared" si="90"/>
        <v>147</v>
      </c>
      <c r="N223" s="2">
        <v>15.432029000000014</v>
      </c>
      <c r="O223" s="2">
        <v>0</v>
      </c>
      <c r="Q223" s="9">
        <f t="shared" si="70"/>
        <v>147</v>
      </c>
      <c r="R223" s="3">
        <f t="shared" si="71"/>
        <v>2.6747374480667987</v>
      </c>
      <c r="S223" s="3">
        <f t="shared" si="84"/>
        <v>4.4984067092535718E-2</v>
      </c>
      <c r="T223" s="3">
        <f>MAX(0,MIN(T$71,$R223-SUM($S223:S223)))</f>
        <v>0</v>
      </c>
      <c r="U223" s="56">
        <f t="shared" si="72"/>
        <v>4.4984067092535716E-3</v>
      </c>
      <c r="V223" s="3">
        <f>MAX(0,MIN(V$71,$R223-SUM($S223:U223)))</f>
        <v>0</v>
      </c>
      <c r="W223" s="3">
        <f>MAX(0,MIN(W$71,$R223-SUM($S223:V223)))</f>
        <v>0</v>
      </c>
      <c r="X223" s="3">
        <f>MAX(0,MIN(X$71,$R223-SUM($S223:W223)))</f>
        <v>2.6252549742650095</v>
      </c>
      <c r="Y223" s="3">
        <f>MAX(0,MIN(Y$71,$R223-SUM($S223:X223)))</f>
        <v>0</v>
      </c>
      <c r="Z223" s="3">
        <f>MAX(0,MIN(Z$71,$R223-SUM($S223:Y223)))</f>
        <v>0</v>
      </c>
      <c r="AA223" s="3">
        <f t="shared" si="85"/>
        <v>4.9482473801789287E-2</v>
      </c>
      <c r="AC223" s="9">
        <f t="shared" si="73"/>
        <v>147</v>
      </c>
      <c r="AD223" s="3">
        <f t="shared" si="74"/>
        <v>2.6747374480667987</v>
      </c>
      <c r="AE223" s="3">
        <f>MIN(R223,Solvarmeproduktion!M151*$I$16/1000/24)</f>
        <v>4.4984067092535718E-2</v>
      </c>
      <c r="AF223" s="3">
        <f>IF($I$35="Ja",MAX(0,MIN(IF($I$36="væske",AS223,AT223),$AD223-SUM($AE223:AE223)))*$I$44*IF(AU223&lt;$I$23,1,0),0)</f>
        <v>2</v>
      </c>
      <c r="AG223" s="56">
        <f t="shared" si="86"/>
        <v>0</v>
      </c>
      <c r="AH223" s="3">
        <f>MAX(0,MIN(AH$71,$AD223-SUM($AE223:AG223)))</f>
        <v>0</v>
      </c>
      <c r="AI223" s="3">
        <f>IF($I$35="Ja",MAX(0,MIN(IF($I$36="væske",AS223,AT223)-AF223,$AD223-SUM($AE223:AH223)))*$I$44*IF(AU223&lt;$I$29,1,0),0)</f>
        <v>0</v>
      </c>
      <c r="AJ223" s="3">
        <f>MAX(0,MIN(AJ$71,$AD223-SUM($AE223:AI223)))</f>
        <v>0.62975338097426281</v>
      </c>
      <c r="AK223" s="3">
        <f>IF($I$35="Ja",MAX(0,MIN(IF($I$36="væske",AS223,AT223)-AF223-AI223,$AD223-SUM($AE223:AJ223)))*$I$44*IF(AU223&lt;$I$33,1,0),0)</f>
        <v>0</v>
      </c>
      <c r="AL223" s="3">
        <f>MAX(0,MIN(AL$71,$AD223-SUM($AE223:AK223)))</f>
        <v>0</v>
      </c>
      <c r="AM223" s="3">
        <f t="shared" si="87"/>
        <v>4.4984067092535718E-2</v>
      </c>
      <c r="AO223" s="55">
        <v>5.7</v>
      </c>
      <c r="AP223" s="58">
        <f t="shared" si="75"/>
        <v>3.6593925985507205</v>
      </c>
      <c r="AQ223" s="56">
        <f>IF($I$37="indtastes",$I$38,VLOOKUP(ROUND(AO223,0),'COP og ydelse'!$F$5:$J$31,3))</f>
        <v>3.4644722719999996</v>
      </c>
      <c r="AR223" s="56">
        <f t="shared" si="76"/>
        <v>3.6593925985507205</v>
      </c>
      <c r="AS223" s="56">
        <f t="shared" si="77"/>
        <v>2</v>
      </c>
      <c r="AT223" s="56">
        <f>IF($I$35="Ja",VLOOKUP(ROUND(AO223,0),'COP og ydelse'!$F$5:$J$31,5)/'COP og ydelse'!$J$14*$I$43,0)</f>
        <v>2.4203395173525326</v>
      </c>
      <c r="AU223" s="3">
        <f t="shared" si="78"/>
        <v>206.28857621814905</v>
      </c>
      <c r="AV223" s="3">
        <f t="shared" si="79"/>
        <v>2</v>
      </c>
      <c r="AW223" s="3">
        <f t="shared" si="80"/>
        <v>0.62975338097426281</v>
      </c>
      <c r="AX223" s="3">
        <f t="shared" si="88"/>
        <v>1.0472315035730697</v>
      </c>
      <c r="AY223" s="56">
        <f t="shared" si="81"/>
        <v>3.8322312131444338</v>
      </c>
      <c r="AZ223" s="3">
        <f t="shared" si="82"/>
        <v>0.52188917859132877</v>
      </c>
      <c r="BA223" s="3">
        <f t="shared" si="83"/>
        <v>197.66121250696509</v>
      </c>
      <c r="BB223" s="3">
        <f t="shared" si="89"/>
        <v>395.32242501393017</v>
      </c>
    </row>
    <row r="224" spans="9:54">
      <c r="I224" s="18"/>
      <c r="J224" s="16"/>
      <c r="M224" s="8">
        <f t="shared" si="90"/>
        <v>148</v>
      </c>
      <c r="N224" s="2">
        <v>15.347620000000004</v>
      </c>
      <c r="O224" s="2">
        <v>0</v>
      </c>
      <c r="Q224" s="9">
        <f t="shared" si="70"/>
        <v>148</v>
      </c>
      <c r="R224" s="3">
        <f t="shared" si="71"/>
        <v>2.6610679745101686</v>
      </c>
      <c r="S224" s="3">
        <f t="shared" si="84"/>
        <v>4.8208676205535726E-2</v>
      </c>
      <c r="T224" s="3">
        <f>MAX(0,MIN(T$71,$R224-SUM($S224:S224)))</f>
        <v>0</v>
      </c>
      <c r="U224" s="56">
        <f t="shared" si="72"/>
        <v>4.8208676205535733E-3</v>
      </c>
      <c r="V224" s="3">
        <f>MAX(0,MIN(V$71,$R224-SUM($S224:U224)))</f>
        <v>0</v>
      </c>
      <c r="W224" s="3">
        <f>MAX(0,MIN(W$71,$R224-SUM($S224:V224)))</f>
        <v>0</v>
      </c>
      <c r="X224" s="3">
        <f>MAX(0,MIN(X$71,$R224-SUM($S224:W224)))</f>
        <v>2.6080384306840791</v>
      </c>
      <c r="Y224" s="3">
        <f>MAX(0,MIN(Y$71,$R224-SUM($S224:X224)))</f>
        <v>0</v>
      </c>
      <c r="Z224" s="3">
        <f>MAX(0,MIN(Z$71,$R224-SUM($S224:Y224)))</f>
        <v>0</v>
      </c>
      <c r="AA224" s="3">
        <f t="shared" si="85"/>
        <v>5.30295438260893E-2</v>
      </c>
      <c r="AC224" s="9">
        <f t="shared" si="73"/>
        <v>148</v>
      </c>
      <c r="AD224" s="3">
        <f t="shared" si="74"/>
        <v>2.6610679745101686</v>
      </c>
      <c r="AE224" s="3">
        <f>MIN(R224,Solvarmeproduktion!M152*$I$16/1000/24)</f>
        <v>4.8208676205535726E-2</v>
      </c>
      <c r="AF224" s="3">
        <f>IF($I$35="Ja",MAX(0,MIN(IF($I$36="væske",AS224,AT224),$AD224-SUM($AE224:AE224)))*$I$44*IF(AU224&lt;$I$23,1,0),0)</f>
        <v>2</v>
      </c>
      <c r="AG224" s="56">
        <f t="shared" si="86"/>
        <v>0</v>
      </c>
      <c r="AH224" s="3">
        <f>MAX(0,MIN(AH$71,$AD224-SUM($AE224:AG224)))</f>
        <v>0</v>
      </c>
      <c r="AI224" s="3">
        <f>IF($I$35="Ja",MAX(0,MIN(IF($I$36="væske",AS224,AT224)-AF224,$AD224-SUM($AE224:AH224)))*$I$44*IF(AU224&lt;$I$29,1,0),0)</f>
        <v>0</v>
      </c>
      <c r="AJ224" s="3">
        <f>MAX(0,MIN(AJ$71,$AD224-SUM($AE224:AI224)))</f>
        <v>0.61285929830463282</v>
      </c>
      <c r="AK224" s="3">
        <f>IF($I$35="Ja",MAX(0,MIN(IF($I$36="væske",AS224,AT224)-AF224-AI224,$AD224-SUM($AE224:AJ224)))*$I$44*IF(AU224&lt;$I$33,1,0),0)</f>
        <v>0</v>
      </c>
      <c r="AL224" s="3">
        <f>MAX(0,MIN(AL$71,$AD224-SUM($AE224:AK224)))</f>
        <v>0</v>
      </c>
      <c r="AM224" s="3">
        <f t="shared" si="87"/>
        <v>4.8208676205535726E-2</v>
      </c>
      <c r="AO224" s="55">
        <v>5.8</v>
      </c>
      <c r="AP224" s="58">
        <f t="shared" si="75"/>
        <v>3.6593925985507205</v>
      </c>
      <c r="AQ224" s="56">
        <f>IF($I$37="indtastes",$I$38,VLOOKUP(ROUND(AO224,0),'COP og ydelse'!$F$5:$J$31,3))</f>
        <v>3.4644722719999996</v>
      </c>
      <c r="AR224" s="56">
        <f t="shared" si="76"/>
        <v>3.6593925985507205</v>
      </c>
      <c r="AS224" s="56">
        <f t="shared" si="77"/>
        <v>2</v>
      </c>
      <c r="AT224" s="56">
        <f>IF($I$35="Ja",VLOOKUP(ROUND(AO224,0),'COP og ydelse'!$F$5:$J$31,5)/'COP og ydelse'!$J$14*$I$43,0)</f>
        <v>2.4203395173525326</v>
      </c>
      <c r="AU224" s="3">
        <f t="shared" si="78"/>
        <v>206.28857621814905</v>
      </c>
      <c r="AV224" s="3">
        <f t="shared" si="79"/>
        <v>2</v>
      </c>
      <c r="AW224" s="3">
        <f t="shared" si="80"/>
        <v>0.61285929830463282</v>
      </c>
      <c r="AX224" s="3">
        <f t="shared" si="88"/>
        <v>1.0459644473728475</v>
      </c>
      <c r="AY224" s="56">
        <f t="shared" si="81"/>
        <v>3.8275945570633931</v>
      </c>
      <c r="AZ224" s="3">
        <f t="shared" si="82"/>
        <v>0.52252138260287417</v>
      </c>
      <c r="BA224" s="3">
        <f t="shared" si="83"/>
        <v>197.88248391100598</v>
      </c>
      <c r="BB224" s="3">
        <f t="shared" si="89"/>
        <v>395.76496782201195</v>
      </c>
    </row>
    <row r="225" spans="9:54">
      <c r="I225" s="18"/>
      <c r="J225" s="16"/>
      <c r="M225" s="8">
        <f t="shared" si="90"/>
        <v>149</v>
      </c>
      <c r="N225" s="2">
        <v>15.240189999999991</v>
      </c>
      <c r="O225" s="2">
        <v>0</v>
      </c>
      <c r="Q225" s="9">
        <f t="shared" si="70"/>
        <v>149</v>
      </c>
      <c r="R225" s="3">
        <f t="shared" si="71"/>
        <v>2.6436704038223411</v>
      </c>
      <c r="S225" s="3">
        <f t="shared" si="84"/>
        <v>2.4952874073392858E-2</v>
      </c>
      <c r="T225" s="3">
        <f>MAX(0,MIN(T$71,$R225-SUM($S225:S225)))</f>
        <v>0</v>
      </c>
      <c r="U225" s="56">
        <f t="shared" si="72"/>
        <v>2.4952874073392861E-3</v>
      </c>
      <c r="V225" s="3">
        <f>MAX(0,MIN(V$71,$R225-SUM($S225:U225)))</f>
        <v>0</v>
      </c>
      <c r="W225" s="3">
        <f>MAX(0,MIN(W$71,$R225-SUM($S225:V225)))</f>
        <v>0</v>
      </c>
      <c r="X225" s="3">
        <f>MAX(0,MIN(X$71,$R225-SUM($S225:W225)))</f>
        <v>2.616222242341609</v>
      </c>
      <c r="Y225" s="3">
        <f>MAX(0,MIN(Y$71,$R225-SUM($S225:X225)))</f>
        <v>0</v>
      </c>
      <c r="Z225" s="3">
        <f>MAX(0,MIN(Z$71,$R225-SUM($S225:Y225)))</f>
        <v>0</v>
      </c>
      <c r="AA225" s="3">
        <f t="shared" si="85"/>
        <v>2.7448161480732144E-2</v>
      </c>
      <c r="AC225" s="9">
        <f t="shared" si="73"/>
        <v>149</v>
      </c>
      <c r="AD225" s="3">
        <f t="shared" si="74"/>
        <v>2.6436704038223411</v>
      </c>
      <c r="AE225" s="3">
        <f>MIN(R225,Solvarmeproduktion!M153*$I$16/1000/24)</f>
        <v>2.4952874073392858E-2</v>
      </c>
      <c r="AF225" s="3">
        <f>IF($I$35="Ja",MAX(0,MIN(IF($I$36="væske",AS225,AT225),$AD225-SUM($AE225:AE225)))*$I$44*IF(AU225&lt;$I$23,1,0),0)</f>
        <v>2</v>
      </c>
      <c r="AG225" s="56">
        <f t="shared" si="86"/>
        <v>0</v>
      </c>
      <c r="AH225" s="3">
        <f>MAX(0,MIN(AH$71,$AD225-SUM($AE225:AG225)))</f>
        <v>0</v>
      </c>
      <c r="AI225" s="3">
        <f>IF($I$35="Ja",MAX(0,MIN(IF($I$36="væske",AS225,AT225)-AF225,$AD225-SUM($AE225:AH225)))*$I$44*IF(AU225&lt;$I$29,1,0),0)</f>
        <v>0</v>
      </c>
      <c r="AJ225" s="3">
        <f>MAX(0,MIN(AJ$71,$AD225-SUM($AE225:AI225)))</f>
        <v>0.61871752974894845</v>
      </c>
      <c r="AK225" s="3">
        <f>IF($I$35="Ja",MAX(0,MIN(IF($I$36="væske",AS225,AT225)-AF225-AI225,$AD225-SUM($AE225:AJ225)))*$I$44*IF(AU225&lt;$I$33,1,0),0)</f>
        <v>0</v>
      </c>
      <c r="AL225" s="3">
        <f>MAX(0,MIN(AL$71,$AD225-SUM($AE225:AK225)))</f>
        <v>0</v>
      </c>
      <c r="AM225" s="3">
        <f t="shared" si="87"/>
        <v>2.4952874073392858E-2</v>
      </c>
      <c r="AO225" s="55">
        <v>5.8</v>
      </c>
      <c r="AP225" s="58">
        <f t="shared" si="75"/>
        <v>3.6593925985507205</v>
      </c>
      <c r="AQ225" s="56">
        <f>IF($I$37="indtastes",$I$38,VLOOKUP(ROUND(AO225,0),'COP og ydelse'!$F$5:$J$31,3))</f>
        <v>3.4644722719999996</v>
      </c>
      <c r="AR225" s="56">
        <f t="shared" si="76"/>
        <v>3.6593925985507205</v>
      </c>
      <c r="AS225" s="56">
        <f t="shared" si="77"/>
        <v>2</v>
      </c>
      <c r="AT225" s="56">
        <f>IF($I$35="Ja",VLOOKUP(ROUND(AO225,0),'COP og ydelse'!$F$5:$J$31,5)/'COP og ydelse'!$J$14*$I$43,0)</f>
        <v>2.4203395173525326</v>
      </c>
      <c r="AU225" s="3">
        <f t="shared" si="78"/>
        <v>206.28857621814905</v>
      </c>
      <c r="AV225" s="3">
        <f t="shared" si="79"/>
        <v>2</v>
      </c>
      <c r="AW225" s="3">
        <f t="shared" si="80"/>
        <v>0.61871752974894845</v>
      </c>
      <c r="AX225" s="3">
        <f t="shared" si="88"/>
        <v>1.0464038147311712</v>
      </c>
      <c r="AY225" s="56">
        <f t="shared" si="81"/>
        <v>3.8292023747224873</v>
      </c>
      <c r="AZ225" s="3">
        <f t="shared" si="82"/>
        <v>0.52230198466461186</v>
      </c>
      <c r="BA225" s="3">
        <f t="shared" si="83"/>
        <v>197.80569463261418</v>
      </c>
      <c r="BB225" s="3">
        <f t="shared" si="89"/>
        <v>395.61138926522835</v>
      </c>
    </row>
    <row r="226" spans="9:54">
      <c r="I226" s="18"/>
      <c r="J226" s="16"/>
      <c r="M226" s="8">
        <f t="shared" si="90"/>
        <v>150</v>
      </c>
      <c r="N226" s="2">
        <v>15.22100599999999</v>
      </c>
      <c r="O226" s="2">
        <v>0</v>
      </c>
      <c r="Q226" s="9">
        <f t="shared" si="70"/>
        <v>150</v>
      </c>
      <c r="R226" s="3">
        <f t="shared" si="71"/>
        <v>2.6405636832035637</v>
      </c>
      <c r="S226" s="3">
        <f t="shared" si="84"/>
        <v>2.4952874073392858E-2</v>
      </c>
      <c r="T226" s="3">
        <f>MAX(0,MIN(T$71,$R226-SUM($S226:S226)))</f>
        <v>0</v>
      </c>
      <c r="U226" s="56">
        <f t="shared" si="72"/>
        <v>2.4952874073392861E-3</v>
      </c>
      <c r="V226" s="3">
        <f>MAX(0,MIN(V$71,$R226-SUM($S226:U226)))</f>
        <v>0</v>
      </c>
      <c r="W226" s="3">
        <f>MAX(0,MIN(W$71,$R226-SUM($S226:V226)))</f>
        <v>0</v>
      </c>
      <c r="X226" s="3">
        <f>MAX(0,MIN(X$71,$R226-SUM($S226:W226)))</f>
        <v>2.6131155217228317</v>
      </c>
      <c r="Y226" s="3">
        <f>MAX(0,MIN(Y$71,$R226-SUM($S226:X226)))</f>
        <v>0</v>
      </c>
      <c r="Z226" s="3">
        <f>MAX(0,MIN(Z$71,$R226-SUM($S226:Y226)))</f>
        <v>0</v>
      </c>
      <c r="AA226" s="3">
        <f t="shared" si="85"/>
        <v>2.7448161480732144E-2</v>
      </c>
      <c r="AC226" s="9">
        <f t="shared" si="73"/>
        <v>150</v>
      </c>
      <c r="AD226" s="3">
        <f t="shared" si="74"/>
        <v>2.6405636832035637</v>
      </c>
      <c r="AE226" s="3">
        <f>MIN(R226,Solvarmeproduktion!M154*$I$16/1000/24)</f>
        <v>2.4952874073392858E-2</v>
      </c>
      <c r="AF226" s="3">
        <f>IF($I$35="Ja",MAX(0,MIN(IF($I$36="væske",AS226,AT226),$AD226-SUM($AE226:AE226)))*$I$44*IF(AU226&lt;$I$23,1,0),0)</f>
        <v>2</v>
      </c>
      <c r="AG226" s="56">
        <f t="shared" si="86"/>
        <v>0</v>
      </c>
      <c r="AH226" s="3">
        <f>MAX(0,MIN(AH$71,$AD226-SUM($AE226:AG226)))</f>
        <v>0</v>
      </c>
      <c r="AI226" s="3">
        <f>IF($I$35="Ja",MAX(0,MIN(IF($I$36="væske",AS226,AT226)-AF226,$AD226-SUM($AE226:AH226)))*$I$44*IF(AU226&lt;$I$29,1,0),0)</f>
        <v>0</v>
      </c>
      <c r="AJ226" s="3">
        <f>MAX(0,MIN(AJ$71,$AD226-SUM($AE226:AI226)))</f>
        <v>0.61561080913017108</v>
      </c>
      <c r="AK226" s="3">
        <f>IF($I$35="Ja",MAX(0,MIN(IF($I$36="væske",AS226,AT226)-AF226-AI226,$AD226-SUM($AE226:AJ226)))*$I$44*IF(AU226&lt;$I$33,1,0),0)</f>
        <v>0</v>
      </c>
      <c r="AL226" s="3">
        <f>MAX(0,MIN(AL$71,$AD226-SUM($AE226:AK226)))</f>
        <v>0</v>
      </c>
      <c r="AM226" s="3">
        <f t="shared" si="87"/>
        <v>2.4952874073392858E-2</v>
      </c>
      <c r="AO226" s="55">
        <v>5.8</v>
      </c>
      <c r="AP226" s="58">
        <f t="shared" si="75"/>
        <v>3.6593925985507205</v>
      </c>
      <c r="AQ226" s="56">
        <f>IF($I$37="indtastes",$I$38,VLOOKUP(ROUND(AO226,0),'COP og ydelse'!$F$5:$J$31,3))</f>
        <v>3.4644722719999996</v>
      </c>
      <c r="AR226" s="56">
        <f t="shared" si="76"/>
        <v>3.6593925985507205</v>
      </c>
      <c r="AS226" s="56">
        <f t="shared" si="77"/>
        <v>2</v>
      </c>
      <c r="AT226" s="56">
        <f>IF($I$35="Ja",VLOOKUP(ROUND(AO226,0),'COP og ydelse'!$F$5:$J$31,5)/'COP og ydelse'!$J$14*$I$43,0)</f>
        <v>2.4203395173525326</v>
      </c>
      <c r="AU226" s="3">
        <f t="shared" si="78"/>
        <v>206.28857621814905</v>
      </c>
      <c r="AV226" s="3">
        <f t="shared" si="79"/>
        <v>2</v>
      </c>
      <c r="AW226" s="3">
        <f t="shared" si="80"/>
        <v>0.61561080913017108</v>
      </c>
      <c r="AX226" s="3">
        <f t="shared" si="88"/>
        <v>1.0461708106847629</v>
      </c>
      <c r="AY226" s="56">
        <f t="shared" si="81"/>
        <v>3.8283497214396283</v>
      </c>
      <c r="AZ226" s="3">
        <f t="shared" si="82"/>
        <v>0.52241831220370116</v>
      </c>
      <c r="BA226" s="3">
        <f t="shared" si="83"/>
        <v>197.84640927129539</v>
      </c>
      <c r="BB226" s="3">
        <f t="shared" si="89"/>
        <v>395.69281854259077</v>
      </c>
    </row>
    <row r="227" spans="9:54">
      <c r="I227" s="18"/>
      <c r="J227" s="16"/>
      <c r="M227" s="8">
        <f t="shared" si="90"/>
        <v>151</v>
      </c>
      <c r="N227" s="2">
        <v>15.171127999999991</v>
      </c>
      <c r="O227" s="2">
        <v>0</v>
      </c>
      <c r="Q227" s="9">
        <f t="shared" si="70"/>
        <v>151</v>
      </c>
      <c r="R227" s="3">
        <f t="shared" si="71"/>
        <v>2.6324862743720705</v>
      </c>
      <c r="S227" s="3">
        <f t="shared" si="84"/>
        <v>2.4952874073392858E-2</v>
      </c>
      <c r="T227" s="3">
        <f>MAX(0,MIN(T$71,$R227-SUM($S227:S227)))</f>
        <v>0</v>
      </c>
      <c r="U227" s="56">
        <f t="shared" si="72"/>
        <v>2.4952874073392861E-3</v>
      </c>
      <c r="V227" s="3">
        <f>MAX(0,MIN(V$71,$R227-SUM($S227:U227)))</f>
        <v>0</v>
      </c>
      <c r="W227" s="3">
        <f>MAX(0,MIN(W$71,$R227-SUM($S227:V227)))</f>
        <v>0</v>
      </c>
      <c r="X227" s="3">
        <f>MAX(0,MIN(X$71,$R227-SUM($S227:W227)))</f>
        <v>2.6050381128913385</v>
      </c>
      <c r="Y227" s="3">
        <f>MAX(0,MIN(Y$71,$R227-SUM($S227:X227)))</f>
        <v>0</v>
      </c>
      <c r="Z227" s="3">
        <f>MAX(0,MIN(Z$71,$R227-SUM($S227:Y227)))</f>
        <v>0</v>
      </c>
      <c r="AA227" s="3">
        <f t="shared" si="85"/>
        <v>2.7448161480732144E-2</v>
      </c>
      <c r="AC227" s="9">
        <f t="shared" si="73"/>
        <v>151</v>
      </c>
      <c r="AD227" s="3">
        <f t="shared" si="74"/>
        <v>2.6324862743720705</v>
      </c>
      <c r="AE227" s="3">
        <f>MIN(R227,Solvarmeproduktion!M155*$I$16/1000/24)</f>
        <v>2.4952874073392858E-2</v>
      </c>
      <c r="AF227" s="3">
        <f>IF($I$35="Ja",MAX(0,MIN(IF($I$36="væske",AS227,AT227),$AD227-SUM($AE227:AE227)))*$I$44*IF(AU227&lt;$I$23,1,0),0)</f>
        <v>2</v>
      </c>
      <c r="AG227" s="56">
        <f t="shared" si="86"/>
        <v>0</v>
      </c>
      <c r="AH227" s="3">
        <f>MAX(0,MIN(AH$71,$AD227-SUM($AE227:AG227)))</f>
        <v>0</v>
      </c>
      <c r="AI227" s="3">
        <f>IF($I$35="Ja",MAX(0,MIN(IF($I$36="væske",AS227,AT227)-AF227,$AD227-SUM($AE227:AH227)))*$I$44*IF(AU227&lt;$I$29,1,0),0)</f>
        <v>0</v>
      </c>
      <c r="AJ227" s="3">
        <f>MAX(0,MIN(AJ$71,$AD227-SUM($AE227:AI227)))</f>
        <v>0.60753340029867786</v>
      </c>
      <c r="AK227" s="3">
        <f>IF($I$35="Ja",MAX(0,MIN(IF($I$36="væske",AS227,AT227)-AF227-AI227,$AD227-SUM($AE227:AJ227)))*$I$44*IF(AU227&lt;$I$33,1,0),0)</f>
        <v>0</v>
      </c>
      <c r="AL227" s="3">
        <f>MAX(0,MIN(AL$71,$AD227-SUM($AE227:AK227)))</f>
        <v>0</v>
      </c>
      <c r="AM227" s="3">
        <f t="shared" si="87"/>
        <v>2.4952874073392858E-2</v>
      </c>
      <c r="AO227" s="55">
        <v>5.8</v>
      </c>
      <c r="AP227" s="58">
        <f t="shared" si="75"/>
        <v>3.6593925985507205</v>
      </c>
      <c r="AQ227" s="56">
        <f>IF($I$37="indtastes",$I$38,VLOOKUP(ROUND(AO227,0),'COP og ydelse'!$F$5:$J$31,3))</f>
        <v>3.4644722719999996</v>
      </c>
      <c r="AR227" s="56">
        <f t="shared" si="76"/>
        <v>3.6593925985507205</v>
      </c>
      <c r="AS227" s="56">
        <f t="shared" si="77"/>
        <v>2</v>
      </c>
      <c r="AT227" s="56">
        <f>IF($I$35="Ja",VLOOKUP(ROUND(AO227,0),'COP og ydelse'!$F$5:$J$31,5)/'COP og ydelse'!$J$14*$I$43,0)</f>
        <v>2.4203395173525326</v>
      </c>
      <c r="AU227" s="3">
        <f t="shared" si="78"/>
        <v>206.28857621814905</v>
      </c>
      <c r="AV227" s="3">
        <f t="shared" si="79"/>
        <v>2</v>
      </c>
      <c r="AW227" s="3">
        <f t="shared" si="80"/>
        <v>0.60753340029867786</v>
      </c>
      <c r="AX227" s="3">
        <f t="shared" si="88"/>
        <v>1.0455650050224008</v>
      </c>
      <c r="AY227" s="56">
        <f t="shared" si="81"/>
        <v>3.8261328406826203</v>
      </c>
      <c r="AZ227" s="3">
        <f t="shared" si="82"/>
        <v>0.5227210040211725</v>
      </c>
      <c r="BA227" s="3">
        <f t="shared" si="83"/>
        <v>197.95235140741036</v>
      </c>
      <c r="BB227" s="3">
        <f t="shared" si="89"/>
        <v>395.90470281482072</v>
      </c>
    </row>
    <row r="228" spans="9:54">
      <c r="I228" s="18"/>
      <c r="J228" s="16"/>
      <c r="M228" s="8">
        <f t="shared" si="90"/>
        <v>152</v>
      </c>
      <c r="N228" s="2">
        <v>15.113576999999994</v>
      </c>
      <c r="O228" s="2">
        <v>0</v>
      </c>
      <c r="Q228" s="9">
        <f t="shared" si="70"/>
        <v>152</v>
      </c>
      <c r="R228" s="3">
        <f t="shared" si="71"/>
        <v>2.6231662744590576</v>
      </c>
      <c r="S228" s="3">
        <f t="shared" si="84"/>
        <v>1.8674861532321427E-2</v>
      </c>
      <c r="T228" s="3">
        <f>MAX(0,MIN(T$71,$R228-SUM($S228:S228)))</f>
        <v>0</v>
      </c>
      <c r="U228" s="56">
        <f t="shared" si="72"/>
        <v>1.8674861532321429E-3</v>
      </c>
      <c r="V228" s="3">
        <f>MAX(0,MIN(V$71,$R228-SUM($S228:U228)))</f>
        <v>0</v>
      </c>
      <c r="W228" s="3">
        <f>MAX(0,MIN(W$71,$R228-SUM($S228:V228)))</f>
        <v>0</v>
      </c>
      <c r="X228" s="3">
        <f>MAX(0,MIN(X$71,$R228-SUM($S228:W228)))</f>
        <v>2.6026239267735041</v>
      </c>
      <c r="Y228" s="3">
        <f>MAX(0,MIN(Y$71,$R228-SUM($S228:X228)))</f>
        <v>0</v>
      </c>
      <c r="Z228" s="3">
        <f>MAX(0,MIN(Z$71,$R228-SUM($S228:Y228)))</f>
        <v>0</v>
      </c>
      <c r="AA228" s="3">
        <f t="shared" si="85"/>
        <v>2.0542347685553571E-2</v>
      </c>
      <c r="AC228" s="9">
        <f t="shared" si="73"/>
        <v>152</v>
      </c>
      <c r="AD228" s="3">
        <f t="shared" si="74"/>
        <v>2.6231662744590576</v>
      </c>
      <c r="AE228" s="3">
        <f>MIN(R228,Solvarmeproduktion!M156*$I$16/1000/24)</f>
        <v>1.8674861532321427E-2</v>
      </c>
      <c r="AF228" s="3">
        <f>IF($I$35="Ja",MAX(0,MIN(IF($I$36="væske",AS228,AT228),$AD228-SUM($AE228:AE228)))*$I$44*IF(AU228&lt;$I$23,1,0),0)</f>
        <v>2</v>
      </c>
      <c r="AG228" s="56">
        <f t="shared" si="86"/>
        <v>0</v>
      </c>
      <c r="AH228" s="3">
        <f>MAX(0,MIN(AH$71,$AD228-SUM($AE228:AG228)))</f>
        <v>0</v>
      </c>
      <c r="AI228" s="3">
        <f>IF($I$35="Ja",MAX(0,MIN(IF($I$36="væske",AS228,AT228)-AF228,$AD228-SUM($AE228:AH228)))*$I$44*IF(AU228&lt;$I$29,1,0),0)</f>
        <v>0</v>
      </c>
      <c r="AJ228" s="3">
        <f>MAX(0,MIN(AJ$71,$AD228-SUM($AE228:AI228)))</f>
        <v>0.60449141292673625</v>
      </c>
      <c r="AK228" s="3">
        <f>IF($I$35="Ja",MAX(0,MIN(IF($I$36="væske",AS228,AT228)-AF228-AI228,$AD228-SUM($AE228:AJ228)))*$I$44*IF(AU228&lt;$I$33,1,0),0)</f>
        <v>0</v>
      </c>
      <c r="AL228" s="3">
        <f>MAX(0,MIN(AL$71,$AD228-SUM($AE228:AK228)))</f>
        <v>0</v>
      </c>
      <c r="AM228" s="3">
        <f t="shared" si="87"/>
        <v>1.8674861532321427E-2</v>
      </c>
      <c r="AO228" s="55">
        <v>5.9</v>
      </c>
      <c r="AP228" s="58">
        <f t="shared" si="75"/>
        <v>3.6593925985507205</v>
      </c>
      <c r="AQ228" s="56">
        <f>IF($I$37="indtastes",$I$38,VLOOKUP(ROUND(AO228,0),'COP og ydelse'!$F$5:$J$31,3))</f>
        <v>3.4644722719999996</v>
      </c>
      <c r="AR228" s="56">
        <f t="shared" si="76"/>
        <v>3.6593925985507205</v>
      </c>
      <c r="AS228" s="56">
        <f t="shared" si="77"/>
        <v>2</v>
      </c>
      <c r="AT228" s="56">
        <f>IF($I$35="Ja",VLOOKUP(ROUND(AO228,0),'COP og ydelse'!$F$5:$J$31,5)/'COP og ydelse'!$J$14*$I$43,0)</f>
        <v>2.4203395173525326</v>
      </c>
      <c r="AU228" s="3">
        <f t="shared" si="78"/>
        <v>206.28857621814905</v>
      </c>
      <c r="AV228" s="3">
        <f t="shared" si="79"/>
        <v>2</v>
      </c>
      <c r="AW228" s="3">
        <f t="shared" si="80"/>
        <v>0.60449141292673625</v>
      </c>
      <c r="AX228" s="3">
        <f t="shared" si="88"/>
        <v>1.0453368559695053</v>
      </c>
      <c r="AY228" s="56">
        <f t="shared" si="81"/>
        <v>3.8252979537270884</v>
      </c>
      <c r="AZ228" s="3">
        <f t="shared" si="82"/>
        <v>0.52283509002255557</v>
      </c>
      <c r="BA228" s="3">
        <f t="shared" si="83"/>
        <v>197.99228150789446</v>
      </c>
      <c r="BB228" s="3">
        <f t="shared" si="89"/>
        <v>395.98456301578892</v>
      </c>
    </row>
    <row r="229" spans="9:54">
      <c r="I229" s="18"/>
      <c r="J229" s="16"/>
      <c r="M229" s="8">
        <f t="shared" si="90"/>
        <v>153</v>
      </c>
      <c r="N229" s="2">
        <v>15.086720000000012</v>
      </c>
      <c r="O229" s="2">
        <v>0</v>
      </c>
      <c r="Q229" s="9">
        <f t="shared" si="70"/>
        <v>153</v>
      </c>
      <c r="R229" s="3">
        <f t="shared" si="71"/>
        <v>2.6188169627587632</v>
      </c>
      <c r="S229" s="3">
        <f t="shared" si="84"/>
        <v>1.8674861532321427E-2</v>
      </c>
      <c r="T229" s="3">
        <f>MAX(0,MIN(T$71,$R229-SUM($S229:S229)))</f>
        <v>0</v>
      </c>
      <c r="U229" s="56">
        <f t="shared" si="72"/>
        <v>1.8674861532321429E-3</v>
      </c>
      <c r="V229" s="3">
        <f>MAX(0,MIN(V$71,$R229-SUM($S229:U229)))</f>
        <v>0</v>
      </c>
      <c r="W229" s="3">
        <f>MAX(0,MIN(W$71,$R229-SUM($S229:V229)))</f>
        <v>0</v>
      </c>
      <c r="X229" s="3">
        <f>MAX(0,MIN(X$71,$R229-SUM($S229:W229)))</f>
        <v>2.5982746150732097</v>
      </c>
      <c r="Y229" s="3">
        <f>MAX(0,MIN(Y$71,$R229-SUM($S229:X229)))</f>
        <v>0</v>
      </c>
      <c r="Z229" s="3">
        <f>MAX(0,MIN(Z$71,$R229-SUM($S229:Y229)))</f>
        <v>0</v>
      </c>
      <c r="AA229" s="3">
        <f t="shared" si="85"/>
        <v>2.0542347685553571E-2</v>
      </c>
      <c r="AC229" s="9">
        <f t="shared" si="73"/>
        <v>153</v>
      </c>
      <c r="AD229" s="3">
        <f t="shared" si="74"/>
        <v>2.6188169627587632</v>
      </c>
      <c r="AE229" s="3">
        <f>MIN(R229,Solvarmeproduktion!M157*$I$16/1000/24)</f>
        <v>1.8674861532321427E-2</v>
      </c>
      <c r="AF229" s="3">
        <f>IF($I$35="Ja",MAX(0,MIN(IF($I$36="væske",AS229,AT229),$AD229-SUM($AE229:AE229)))*$I$44*IF(AU229&lt;$I$23,1,0),0)</f>
        <v>2</v>
      </c>
      <c r="AG229" s="56">
        <f t="shared" si="86"/>
        <v>0</v>
      </c>
      <c r="AH229" s="3">
        <f>MAX(0,MIN(AH$71,$AD229-SUM($AE229:AG229)))</f>
        <v>0</v>
      </c>
      <c r="AI229" s="3">
        <f>IF($I$35="Ja",MAX(0,MIN(IF($I$36="væske",AS229,AT229)-AF229,$AD229-SUM($AE229:AH229)))*$I$44*IF(AU229&lt;$I$29,1,0),0)</f>
        <v>0</v>
      </c>
      <c r="AJ229" s="3">
        <f>MAX(0,MIN(AJ$71,$AD229-SUM($AE229:AI229)))</f>
        <v>0.60014210122644185</v>
      </c>
      <c r="AK229" s="3">
        <f>IF($I$35="Ja",MAX(0,MIN(IF($I$36="væske",AS229,AT229)-AF229-AI229,$AD229-SUM($AE229:AJ229)))*$I$44*IF(AU229&lt;$I$33,1,0),0)</f>
        <v>0</v>
      </c>
      <c r="AL229" s="3">
        <f>MAX(0,MIN(AL$71,$AD229-SUM($AE229:AK229)))</f>
        <v>0</v>
      </c>
      <c r="AM229" s="3">
        <f t="shared" si="87"/>
        <v>1.8674861532321427E-2</v>
      </c>
      <c r="AO229" s="55">
        <v>6</v>
      </c>
      <c r="AP229" s="58">
        <f t="shared" si="75"/>
        <v>3.6593925985507205</v>
      </c>
      <c r="AQ229" s="56">
        <f>IF($I$37="indtastes",$I$38,VLOOKUP(ROUND(AO229,0),'COP og ydelse'!$F$5:$J$31,3))</f>
        <v>3.4644722719999996</v>
      </c>
      <c r="AR229" s="56">
        <f t="shared" si="76"/>
        <v>3.6593925985507205</v>
      </c>
      <c r="AS229" s="56">
        <f t="shared" si="77"/>
        <v>2</v>
      </c>
      <c r="AT229" s="56">
        <f>IF($I$35="Ja",VLOOKUP(ROUND(AO229,0),'COP og ydelse'!$F$5:$J$31,5)/'COP og ydelse'!$J$14*$I$43,0)</f>
        <v>2.4203395173525326</v>
      </c>
      <c r="AU229" s="3">
        <f t="shared" si="78"/>
        <v>206.28857621814905</v>
      </c>
      <c r="AV229" s="3">
        <f t="shared" si="79"/>
        <v>2</v>
      </c>
      <c r="AW229" s="3">
        <f t="shared" si="80"/>
        <v>0.60014210122644185</v>
      </c>
      <c r="AX229" s="3">
        <f t="shared" si="88"/>
        <v>1.0450106575919831</v>
      </c>
      <c r="AY229" s="56">
        <f t="shared" si="81"/>
        <v>3.8241042657987241</v>
      </c>
      <c r="AZ229" s="3">
        <f t="shared" si="82"/>
        <v>0.52299829214574745</v>
      </c>
      <c r="BA229" s="3">
        <f t="shared" si="83"/>
        <v>198.0494022510116</v>
      </c>
      <c r="BB229" s="3">
        <f t="shared" si="89"/>
        <v>396.0988045020232</v>
      </c>
    </row>
    <row r="230" spans="9:54">
      <c r="I230" s="18"/>
      <c r="J230" s="16"/>
      <c r="M230" s="8">
        <f t="shared" si="90"/>
        <v>154</v>
      </c>
      <c r="N230" s="2">
        <v>15.017657999999992</v>
      </c>
      <c r="O230" s="2">
        <v>0</v>
      </c>
      <c r="Q230" s="9">
        <f t="shared" si="70"/>
        <v>154</v>
      </c>
      <c r="R230" s="3">
        <f t="shared" si="71"/>
        <v>2.6076328333084895</v>
      </c>
      <c r="S230" s="3">
        <f t="shared" si="84"/>
        <v>3.5456542483928571E-3</v>
      </c>
      <c r="T230" s="3">
        <f>MAX(0,MIN(T$71,$R230-SUM($S230:S230)))</f>
        <v>0</v>
      </c>
      <c r="U230" s="56">
        <f t="shared" si="72"/>
        <v>3.5456542483928576E-4</v>
      </c>
      <c r="V230" s="3">
        <f>MAX(0,MIN(V$71,$R230-SUM($S230:U230)))</f>
        <v>0</v>
      </c>
      <c r="W230" s="3">
        <f>MAX(0,MIN(W$71,$R230-SUM($S230:V230)))</f>
        <v>0</v>
      </c>
      <c r="X230" s="3">
        <f>MAX(0,MIN(X$71,$R230-SUM($S230:W230)))</f>
        <v>2.6037326136352572</v>
      </c>
      <c r="Y230" s="3">
        <f>MAX(0,MIN(Y$71,$R230-SUM($S230:X230)))</f>
        <v>0</v>
      </c>
      <c r="Z230" s="3">
        <f>MAX(0,MIN(Z$71,$R230-SUM($S230:Y230)))</f>
        <v>0</v>
      </c>
      <c r="AA230" s="3">
        <f t="shared" si="85"/>
        <v>3.9002196732321427E-3</v>
      </c>
      <c r="AC230" s="9">
        <f t="shared" si="73"/>
        <v>154</v>
      </c>
      <c r="AD230" s="3">
        <f t="shared" si="74"/>
        <v>2.6076328333084895</v>
      </c>
      <c r="AE230" s="3">
        <f>MIN(R230,Solvarmeproduktion!M158*$I$16/1000/24)</f>
        <v>3.5456542483928571E-3</v>
      </c>
      <c r="AF230" s="3">
        <f>IF($I$35="Ja",MAX(0,MIN(IF($I$36="væske",AS230,AT230),$AD230-SUM($AE230:AE230)))*$I$44*IF(AU230&lt;$I$23,1,0),0)</f>
        <v>2</v>
      </c>
      <c r="AG230" s="56">
        <f t="shared" si="86"/>
        <v>0</v>
      </c>
      <c r="AH230" s="3">
        <f>MAX(0,MIN(AH$71,$AD230-SUM($AE230:AG230)))</f>
        <v>0</v>
      </c>
      <c r="AI230" s="3">
        <f>IF($I$35="Ja",MAX(0,MIN(IF($I$36="væske",AS230,AT230)-AF230,$AD230-SUM($AE230:AH230)))*$I$44*IF(AU230&lt;$I$29,1,0),0)</f>
        <v>0</v>
      </c>
      <c r="AJ230" s="3">
        <f>MAX(0,MIN(AJ$71,$AD230-SUM($AE230:AI230)))</f>
        <v>0.60408717906009679</v>
      </c>
      <c r="AK230" s="3">
        <f>IF($I$35="Ja",MAX(0,MIN(IF($I$36="væske",AS230,AT230)-AF230-AI230,$AD230-SUM($AE230:AJ230)))*$I$44*IF(AU230&lt;$I$33,1,0),0)</f>
        <v>0</v>
      </c>
      <c r="AL230" s="3">
        <f>MAX(0,MIN(AL$71,$AD230-SUM($AE230:AK230)))</f>
        <v>0</v>
      </c>
      <c r="AM230" s="3">
        <f t="shared" si="87"/>
        <v>3.5456542483928571E-3</v>
      </c>
      <c r="AO230" s="55">
        <v>6</v>
      </c>
      <c r="AP230" s="58">
        <f t="shared" si="75"/>
        <v>3.6593925985507205</v>
      </c>
      <c r="AQ230" s="56">
        <f>IF($I$37="indtastes",$I$38,VLOOKUP(ROUND(AO230,0),'COP og ydelse'!$F$5:$J$31,3))</f>
        <v>3.4644722719999996</v>
      </c>
      <c r="AR230" s="56">
        <f t="shared" si="76"/>
        <v>3.6593925985507205</v>
      </c>
      <c r="AS230" s="56">
        <f t="shared" si="77"/>
        <v>2</v>
      </c>
      <c r="AT230" s="56">
        <f>IF($I$35="Ja",VLOOKUP(ROUND(AO230,0),'COP og ydelse'!$F$5:$J$31,5)/'COP og ydelse'!$J$14*$I$43,0)</f>
        <v>2.4203395173525326</v>
      </c>
      <c r="AU230" s="3">
        <f t="shared" si="78"/>
        <v>206.28857621814905</v>
      </c>
      <c r="AV230" s="3">
        <f t="shared" si="79"/>
        <v>2</v>
      </c>
      <c r="AW230" s="3">
        <f t="shared" si="80"/>
        <v>0.60408717906009679</v>
      </c>
      <c r="AX230" s="3">
        <f t="shared" si="88"/>
        <v>1.0453065384295073</v>
      </c>
      <c r="AY230" s="56">
        <f t="shared" si="81"/>
        <v>3.8251870099456133</v>
      </c>
      <c r="AZ230" s="3">
        <f t="shared" si="82"/>
        <v>0.52285025406599295</v>
      </c>
      <c r="BA230" s="3">
        <f t="shared" si="83"/>
        <v>197.99758892309754</v>
      </c>
      <c r="BB230" s="3">
        <f t="shared" si="89"/>
        <v>395.99517784619508</v>
      </c>
    </row>
    <row r="231" spans="9:54">
      <c r="I231" s="18"/>
      <c r="J231" s="16"/>
      <c r="M231" s="8">
        <f t="shared" si="90"/>
        <v>155</v>
      </c>
      <c r="N231" s="2">
        <v>14.940922</v>
      </c>
      <c r="O231" s="2">
        <v>0</v>
      </c>
      <c r="Q231" s="9">
        <f t="shared" si="70"/>
        <v>155</v>
      </c>
      <c r="R231" s="3">
        <f t="shared" si="71"/>
        <v>2.5952059508333822</v>
      </c>
      <c r="S231" s="3">
        <f t="shared" si="84"/>
        <v>0</v>
      </c>
      <c r="T231" s="3">
        <f>MAX(0,MIN(T$71,$R231-SUM($S231:S231)))</f>
        <v>0</v>
      </c>
      <c r="U231" s="56">
        <f t="shared" si="72"/>
        <v>0</v>
      </c>
      <c r="V231" s="3">
        <f>MAX(0,MIN(V$71,$R231-SUM($S231:U231)))</f>
        <v>0</v>
      </c>
      <c r="W231" s="3">
        <f>MAX(0,MIN(W$71,$R231-SUM($S231:V231)))</f>
        <v>0</v>
      </c>
      <c r="X231" s="3">
        <f>MAX(0,MIN(X$71,$R231-SUM($S231:W231)))</f>
        <v>2.5952059508333822</v>
      </c>
      <c r="Y231" s="3">
        <f>MAX(0,MIN(Y$71,$R231-SUM($S231:X231)))</f>
        <v>0</v>
      </c>
      <c r="Z231" s="3">
        <f>MAX(0,MIN(Z$71,$R231-SUM($S231:Y231)))</f>
        <v>0</v>
      </c>
      <c r="AA231" s="3">
        <f t="shared" si="85"/>
        <v>0</v>
      </c>
      <c r="AC231" s="9">
        <f t="shared" si="73"/>
        <v>155</v>
      </c>
      <c r="AD231" s="3">
        <f t="shared" si="74"/>
        <v>2.5952059508333822</v>
      </c>
      <c r="AE231" s="3">
        <f>MIN(R231,Solvarmeproduktion!M159*$I$16/1000/24)</f>
        <v>0</v>
      </c>
      <c r="AF231" s="3">
        <f>IF($I$35="Ja",MAX(0,MIN(IF($I$36="væske",AS231,AT231),$AD231-SUM($AE231:AE231)))*$I$44*IF(AU231&lt;$I$23,1,0),0)</f>
        <v>2</v>
      </c>
      <c r="AG231" s="56">
        <f t="shared" si="86"/>
        <v>0</v>
      </c>
      <c r="AH231" s="3">
        <f>MAX(0,MIN(AH$71,$AD231-SUM($AE231:AG231)))</f>
        <v>0</v>
      </c>
      <c r="AI231" s="3">
        <f>IF($I$35="Ja",MAX(0,MIN(IF($I$36="væske",AS231,AT231)-AF231,$AD231-SUM($AE231:AH231)))*$I$44*IF(AU231&lt;$I$29,1,0),0)</f>
        <v>0</v>
      </c>
      <c r="AJ231" s="3">
        <f>MAX(0,MIN(AJ$71,$AD231-SUM($AE231:AI231)))</f>
        <v>0.59520595083338224</v>
      </c>
      <c r="AK231" s="3">
        <f>IF($I$35="Ja",MAX(0,MIN(IF($I$36="væske",AS231,AT231)-AF231-AI231,$AD231-SUM($AE231:AJ231)))*$I$44*IF(AU231&lt;$I$33,1,0),0)</f>
        <v>0</v>
      </c>
      <c r="AL231" s="3">
        <f>MAX(0,MIN(AL$71,$AD231-SUM($AE231:AK231)))</f>
        <v>0</v>
      </c>
      <c r="AM231" s="3">
        <f t="shared" si="87"/>
        <v>0</v>
      </c>
      <c r="AO231" s="55">
        <v>6.1</v>
      </c>
      <c r="AP231" s="58">
        <f t="shared" si="75"/>
        <v>3.6593925985507205</v>
      </c>
      <c r="AQ231" s="56">
        <f>IF($I$37="indtastes",$I$38,VLOOKUP(ROUND(AO231,0),'COP og ydelse'!$F$5:$J$31,3))</f>
        <v>3.4644722719999996</v>
      </c>
      <c r="AR231" s="56">
        <f t="shared" si="76"/>
        <v>3.6593925985507205</v>
      </c>
      <c r="AS231" s="56">
        <f t="shared" si="77"/>
        <v>2</v>
      </c>
      <c r="AT231" s="56">
        <f>IF($I$35="Ja",VLOOKUP(ROUND(AO231,0),'COP og ydelse'!$F$5:$J$31,5)/'COP og ydelse'!$J$14*$I$43,0)</f>
        <v>2.4203395173525326</v>
      </c>
      <c r="AU231" s="3">
        <f t="shared" si="78"/>
        <v>206.28857621814905</v>
      </c>
      <c r="AV231" s="3">
        <f t="shared" si="79"/>
        <v>2</v>
      </c>
      <c r="AW231" s="3">
        <f t="shared" si="80"/>
        <v>0.59520595083338224</v>
      </c>
      <c r="AX231" s="3">
        <f t="shared" si="88"/>
        <v>1.0446404463125036</v>
      </c>
      <c r="AY231" s="56">
        <f t="shared" si="81"/>
        <v>3.8227495173826971</v>
      </c>
      <c r="AZ231" s="3">
        <f t="shared" si="82"/>
        <v>0.52318363808710389</v>
      </c>
      <c r="BA231" s="3">
        <f t="shared" si="83"/>
        <v>198.11427333048636</v>
      </c>
      <c r="BB231" s="3">
        <f t="shared" si="89"/>
        <v>396.22854666097271</v>
      </c>
    </row>
    <row r="232" spans="9:54">
      <c r="I232" s="18"/>
      <c r="J232" s="16"/>
      <c r="M232" s="8">
        <f t="shared" si="90"/>
        <v>156</v>
      </c>
      <c r="N232" s="2">
        <v>14.833492999999985</v>
      </c>
      <c r="O232" s="2">
        <v>0</v>
      </c>
      <c r="Q232" s="9">
        <f t="shared" si="70"/>
        <v>156</v>
      </c>
      <c r="R232" s="3">
        <f t="shared" si="71"/>
        <v>2.5778085420888726</v>
      </c>
      <c r="S232" s="3">
        <f t="shared" si="84"/>
        <v>0.14709922471428569</v>
      </c>
      <c r="T232" s="3">
        <f>MAX(0,MIN(T$71,$R232-SUM($S232:S232)))</f>
        <v>0</v>
      </c>
      <c r="U232" s="56">
        <f t="shared" si="72"/>
        <v>1.470992247142857E-2</v>
      </c>
      <c r="V232" s="3">
        <f>MAX(0,MIN(V$71,$R232-SUM($S232:U232)))</f>
        <v>0</v>
      </c>
      <c r="W232" s="3">
        <f>MAX(0,MIN(W$71,$R232-SUM($S232:V232)))</f>
        <v>0</v>
      </c>
      <c r="X232" s="3">
        <f>MAX(0,MIN(X$71,$R232-SUM($S232:W232)))</f>
        <v>2.4159993949031584</v>
      </c>
      <c r="Y232" s="3">
        <f>MAX(0,MIN(Y$71,$R232-SUM($S232:X232)))</f>
        <v>0</v>
      </c>
      <c r="Z232" s="3">
        <f>MAX(0,MIN(Z$71,$R232-SUM($S232:Y232)))</f>
        <v>0</v>
      </c>
      <c r="AA232" s="3">
        <f t="shared" si="85"/>
        <v>0.16180914718571426</v>
      </c>
      <c r="AC232" s="9">
        <f t="shared" si="73"/>
        <v>156</v>
      </c>
      <c r="AD232" s="3">
        <f t="shared" si="74"/>
        <v>2.5778085420888726</v>
      </c>
      <c r="AE232" s="3">
        <f>MIN(R232,Solvarmeproduktion!M160*$I$16/1000/24)</f>
        <v>0.14709922471428569</v>
      </c>
      <c r="AF232" s="3">
        <f>IF($I$35="Ja",MAX(0,MIN(IF($I$36="væske",AS232,AT232),$AD232-SUM($AE232:AE232)))*$I$44*IF(AU232&lt;$I$23,1,0),0)</f>
        <v>2</v>
      </c>
      <c r="AG232" s="56">
        <f t="shared" si="86"/>
        <v>0</v>
      </c>
      <c r="AH232" s="3">
        <f>MAX(0,MIN(AH$71,$AD232-SUM($AE232:AG232)))</f>
        <v>0</v>
      </c>
      <c r="AI232" s="3">
        <f>IF($I$35="Ja",MAX(0,MIN(IF($I$36="væske",AS232,AT232)-AF232,$AD232-SUM($AE232:AH232)))*$I$44*IF(AU232&lt;$I$29,1,0),0)</f>
        <v>0</v>
      </c>
      <c r="AJ232" s="3">
        <f>MAX(0,MIN(AJ$71,$AD232-SUM($AE232:AI232)))</f>
        <v>0.43070931737458684</v>
      </c>
      <c r="AK232" s="3">
        <f>IF($I$35="Ja",MAX(0,MIN(IF($I$36="væske",AS232,AT232)-AF232-AI232,$AD232-SUM($AE232:AJ232)))*$I$44*IF(AU232&lt;$I$33,1,0),0)</f>
        <v>0</v>
      </c>
      <c r="AL232" s="3">
        <f>MAX(0,MIN(AL$71,$AD232-SUM($AE232:AK232)))</f>
        <v>0</v>
      </c>
      <c r="AM232" s="3">
        <f t="shared" si="87"/>
        <v>0.14709922471428569</v>
      </c>
      <c r="AO232" s="55">
        <v>6.3</v>
      </c>
      <c r="AP232" s="58">
        <f t="shared" si="75"/>
        <v>3.6593925985507205</v>
      </c>
      <c r="AQ232" s="56">
        <f>IF($I$37="indtastes",$I$38,VLOOKUP(ROUND(AO232,0),'COP og ydelse'!$F$5:$J$31,3))</f>
        <v>3.4644722719999996</v>
      </c>
      <c r="AR232" s="56">
        <f t="shared" si="76"/>
        <v>3.6593925985507205</v>
      </c>
      <c r="AS232" s="56">
        <f t="shared" si="77"/>
        <v>2</v>
      </c>
      <c r="AT232" s="56">
        <f>IF($I$35="Ja",VLOOKUP(ROUND(AO232,0),'COP og ydelse'!$F$5:$J$31,5)/'COP og ydelse'!$J$14*$I$43,0)</f>
        <v>2.4203395173525326</v>
      </c>
      <c r="AU232" s="3">
        <f t="shared" si="78"/>
        <v>206.28857621814905</v>
      </c>
      <c r="AV232" s="3">
        <f t="shared" si="79"/>
        <v>2</v>
      </c>
      <c r="AW232" s="3">
        <f t="shared" si="80"/>
        <v>0.43070931737458684</v>
      </c>
      <c r="AX232" s="3">
        <f t="shared" si="88"/>
        <v>1.032303198803094</v>
      </c>
      <c r="AY232" s="56">
        <f t="shared" si="81"/>
        <v>3.7776026851602751</v>
      </c>
      <c r="AZ232" s="3">
        <f t="shared" si="82"/>
        <v>0.5294363030439091</v>
      </c>
      <c r="BA232" s="3">
        <f t="shared" si="83"/>
        <v>200.30270606536817</v>
      </c>
      <c r="BB232" s="3">
        <f t="shared" si="89"/>
        <v>400.60541213073634</v>
      </c>
    </row>
    <row r="233" spans="9:54">
      <c r="I233" s="18"/>
      <c r="J233" s="16"/>
      <c r="M233" s="8">
        <f t="shared" si="90"/>
        <v>157</v>
      </c>
      <c r="N233" s="2">
        <v>14.798961999999994</v>
      </c>
      <c r="O233" s="2">
        <v>0</v>
      </c>
      <c r="Q233" s="9">
        <f t="shared" si="70"/>
        <v>157</v>
      </c>
      <c r="R233" s="3">
        <f t="shared" si="71"/>
        <v>2.5722164773637393</v>
      </c>
      <c r="S233" s="3">
        <f t="shared" si="84"/>
        <v>0.15726532817142858</v>
      </c>
      <c r="T233" s="3">
        <f>MAX(0,MIN(T$71,$R233-SUM($S233:S233)))</f>
        <v>0</v>
      </c>
      <c r="U233" s="56">
        <f t="shared" si="72"/>
        <v>1.5726532817142858E-2</v>
      </c>
      <c r="V233" s="3">
        <f>MAX(0,MIN(V$71,$R233-SUM($S233:U233)))</f>
        <v>0</v>
      </c>
      <c r="W233" s="3">
        <f>MAX(0,MIN(W$71,$R233-SUM($S233:V233)))</f>
        <v>0</v>
      </c>
      <c r="X233" s="3">
        <f>MAX(0,MIN(X$71,$R233-SUM($S233:W233)))</f>
        <v>2.399224616375168</v>
      </c>
      <c r="Y233" s="3">
        <f>MAX(0,MIN(Y$71,$R233-SUM($S233:X233)))</f>
        <v>0</v>
      </c>
      <c r="Z233" s="3">
        <f>MAX(0,MIN(Z$71,$R233-SUM($S233:Y233)))</f>
        <v>0</v>
      </c>
      <c r="AA233" s="3">
        <f t="shared" si="85"/>
        <v>0.17299186098857144</v>
      </c>
      <c r="AC233" s="9">
        <f t="shared" si="73"/>
        <v>157</v>
      </c>
      <c r="AD233" s="3">
        <f t="shared" si="74"/>
        <v>2.5722164773637393</v>
      </c>
      <c r="AE233" s="3">
        <f>MIN(R233,Solvarmeproduktion!M161*$I$16/1000/24)</f>
        <v>0.15726532817142858</v>
      </c>
      <c r="AF233" s="3">
        <f>IF($I$35="Ja",MAX(0,MIN(IF($I$36="væske",AS233,AT233),$AD233-SUM($AE233:AE233)))*$I$44*IF(AU233&lt;$I$23,1,0),0)</f>
        <v>2</v>
      </c>
      <c r="AG233" s="56">
        <f t="shared" si="86"/>
        <v>0</v>
      </c>
      <c r="AH233" s="3">
        <f>MAX(0,MIN(AH$71,$AD233-SUM($AE233:AG233)))</f>
        <v>0</v>
      </c>
      <c r="AI233" s="3">
        <f>IF($I$35="Ja",MAX(0,MIN(IF($I$36="væske",AS233,AT233)-AF233,$AD233-SUM($AE233:AH233)))*$I$44*IF(AU233&lt;$I$29,1,0),0)</f>
        <v>0</v>
      </c>
      <c r="AJ233" s="3">
        <f>MAX(0,MIN(AJ$71,$AD233-SUM($AE233:AI233)))</f>
        <v>0.4149511491923108</v>
      </c>
      <c r="AK233" s="3">
        <f>IF($I$35="Ja",MAX(0,MIN(IF($I$36="væske",AS233,AT233)-AF233-AI233,$AD233-SUM($AE233:AJ233)))*$I$44*IF(AU233&lt;$I$33,1,0),0)</f>
        <v>0</v>
      </c>
      <c r="AL233" s="3">
        <f>MAX(0,MIN(AL$71,$AD233-SUM($AE233:AK233)))</f>
        <v>0</v>
      </c>
      <c r="AM233" s="3">
        <f t="shared" si="87"/>
        <v>0.15726532817142858</v>
      </c>
      <c r="AO233" s="55">
        <v>6.3</v>
      </c>
      <c r="AP233" s="58">
        <f t="shared" si="75"/>
        <v>3.6593925985507205</v>
      </c>
      <c r="AQ233" s="56">
        <f>IF($I$37="indtastes",$I$38,VLOOKUP(ROUND(AO233,0),'COP og ydelse'!$F$5:$J$31,3))</f>
        <v>3.4644722719999996</v>
      </c>
      <c r="AR233" s="56">
        <f t="shared" si="76"/>
        <v>3.6593925985507205</v>
      </c>
      <c r="AS233" s="56">
        <f t="shared" si="77"/>
        <v>2</v>
      </c>
      <c r="AT233" s="56">
        <f>IF($I$35="Ja",VLOOKUP(ROUND(AO233,0),'COP og ydelse'!$F$5:$J$31,5)/'COP og ydelse'!$J$14*$I$43,0)</f>
        <v>2.4203395173525326</v>
      </c>
      <c r="AU233" s="3">
        <f t="shared" si="78"/>
        <v>206.28857621814905</v>
      </c>
      <c r="AV233" s="3">
        <f t="shared" si="79"/>
        <v>2</v>
      </c>
      <c r="AW233" s="3">
        <f t="shared" si="80"/>
        <v>0.4149511491923108</v>
      </c>
      <c r="AX233" s="3">
        <f t="shared" si="88"/>
        <v>1.0311213361894234</v>
      </c>
      <c r="AY233" s="56">
        <f t="shared" si="81"/>
        <v>3.773277785859305</v>
      </c>
      <c r="AZ233" s="3">
        <f t="shared" si="82"/>
        <v>0.53004313848696172</v>
      </c>
      <c r="BA233" s="3">
        <f t="shared" si="83"/>
        <v>200.51509847043661</v>
      </c>
      <c r="BB233" s="3">
        <f t="shared" si="89"/>
        <v>401.03019694087322</v>
      </c>
    </row>
    <row r="234" spans="9:54">
      <c r="I234" s="18"/>
      <c r="J234" s="16"/>
      <c r="M234" s="8">
        <f t="shared" si="90"/>
        <v>158</v>
      </c>
      <c r="N234" s="2">
        <v>14.66467499999999</v>
      </c>
      <c r="O234" s="2">
        <v>0</v>
      </c>
      <c r="Q234" s="9">
        <f t="shared" si="70"/>
        <v>158</v>
      </c>
      <c r="R234" s="3">
        <f t="shared" si="71"/>
        <v>2.550469594975616</v>
      </c>
      <c r="S234" s="3">
        <f t="shared" si="84"/>
        <v>0.2607561197964286</v>
      </c>
      <c r="T234" s="3">
        <f>MAX(0,MIN(T$71,$R234-SUM($S234:S234)))</f>
        <v>0</v>
      </c>
      <c r="U234" s="56">
        <f t="shared" si="72"/>
        <v>2.6075611979642862E-2</v>
      </c>
      <c r="V234" s="3">
        <f>MAX(0,MIN(V$71,$R234-SUM($S234:U234)))</f>
        <v>0</v>
      </c>
      <c r="W234" s="3">
        <f>MAX(0,MIN(W$71,$R234-SUM($S234:V234)))</f>
        <v>0</v>
      </c>
      <c r="X234" s="3">
        <f>MAX(0,MIN(X$71,$R234-SUM($S234:W234)))</f>
        <v>2.2636378631995444</v>
      </c>
      <c r="Y234" s="3">
        <f>MAX(0,MIN(Y$71,$R234-SUM($S234:X234)))</f>
        <v>0</v>
      </c>
      <c r="Z234" s="3">
        <f>MAX(0,MIN(Z$71,$R234-SUM($S234:Y234)))</f>
        <v>0</v>
      </c>
      <c r="AA234" s="3">
        <f t="shared" si="85"/>
        <v>0.28683173177607146</v>
      </c>
      <c r="AC234" s="9">
        <f t="shared" si="73"/>
        <v>158</v>
      </c>
      <c r="AD234" s="3">
        <f t="shared" si="74"/>
        <v>2.550469594975616</v>
      </c>
      <c r="AE234" s="3">
        <f>MIN(R234,Solvarmeproduktion!M162*$I$16/1000/24)</f>
        <v>0.2607561197964286</v>
      </c>
      <c r="AF234" s="3">
        <f>IF($I$35="Ja",MAX(0,MIN(IF($I$36="væske",AS234,AT234),$AD234-SUM($AE234:AE234)))*$I$44*IF(AU234&lt;$I$23,1,0),0)</f>
        <v>2</v>
      </c>
      <c r="AG234" s="56">
        <f t="shared" si="86"/>
        <v>0</v>
      </c>
      <c r="AH234" s="3">
        <f>MAX(0,MIN(AH$71,$AD234-SUM($AE234:AG234)))</f>
        <v>0</v>
      </c>
      <c r="AI234" s="3">
        <f>IF($I$35="Ja",MAX(0,MIN(IF($I$36="væske",AS234,AT234)-AF234,$AD234-SUM($AE234:AH234)))*$I$44*IF(AU234&lt;$I$29,1,0),0)</f>
        <v>0</v>
      </c>
      <c r="AJ234" s="3">
        <f>MAX(0,MIN(AJ$71,$AD234-SUM($AE234:AI234)))</f>
        <v>0.28971347517918744</v>
      </c>
      <c r="AK234" s="3">
        <f>IF($I$35="Ja",MAX(0,MIN(IF($I$36="væske",AS234,AT234)-AF234-AI234,$AD234-SUM($AE234:AJ234)))*$I$44*IF(AU234&lt;$I$33,1,0),0)</f>
        <v>0</v>
      </c>
      <c r="AL234" s="3">
        <f>MAX(0,MIN(AL$71,$AD234-SUM($AE234:AK234)))</f>
        <v>0</v>
      </c>
      <c r="AM234" s="3">
        <f t="shared" si="87"/>
        <v>0.2607561197964286</v>
      </c>
      <c r="AO234" s="55">
        <v>6.4</v>
      </c>
      <c r="AP234" s="58">
        <f t="shared" si="75"/>
        <v>3.6593925985507205</v>
      </c>
      <c r="AQ234" s="56">
        <f>IF($I$37="indtastes",$I$38,VLOOKUP(ROUND(AO234,0),'COP og ydelse'!$F$5:$J$31,3))</f>
        <v>3.4644722719999996</v>
      </c>
      <c r="AR234" s="56">
        <f t="shared" si="76"/>
        <v>3.6593925985507205</v>
      </c>
      <c r="AS234" s="56">
        <f t="shared" si="77"/>
        <v>2</v>
      </c>
      <c r="AT234" s="56">
        <f>IF($I$35="Ja",VLOOKUP(ROUND(AO234,0),'COP og ydelse'!$F$5:$J$31,5)/'COP og ydelse'!$J$14*$I$43,0)</f>
        <v>2.4203395173525326</v>
      </c>
      <c r="AU234" s="3">
        <f t="shared" si="78"/>
        <v>206.28857621814905</v>
      </c>
      <c r="AV234" s="3">
        <f t="shared" si="79"/>
        <v>2</v>
      </c>
      <c r="AW234" s="3">
        <f t="shared" si="80"/>
        <v>0.28971347517918744</v>
      </c>
      <c r="AX234" s="3">
        <f t="shared" si="88"/>
        <v>1.0217285106384391</v>
      </c>
      <c r="AY234" s="56">
        <f t="shared" si="81"/>
        <v>3.7389057495585551</v>
      </c>
      <c r="AZ234" s="3">
        <f t="shared" si="82"/>
        <v>0.53491586414986148</v>
      </c>
      <c r="BA234" s="3">
        <f t="shared" si="83"/>
        <v>202.2205524524515</v>
      </c>
      <c r="BB234" s="3">
        <f t="shared" si="89"/>
        <v>404.441104904903</v>
      </c>
    </row>
    <row r="235" spans="9:54">
      <c r="I235" s="18"/>
      <c r="J235" s="16"/>
      <c r="M235" s="8">
        <f t="shared" si="90"/>
        <v>159</v>
      </c>
      <c r="N235" s="2">
        <v>14.499693999999986</v>
      </c>
      <c r="O235" s="2">
        <v>0</v>
      </c>
      <c r="Q235" s="9">
        <f t="shared" si="70"/>
        <v>159</v>
      </c>
      <c r="R235" s="3">
        <f t="shared" si="71"/>
        <v>2.5237520243747769</v>
      </c>
      <c r="S235" s="3">
        <f t="shared" si="84"/>
        <v>0.27505114354642851</v>
      </c>
      <c r="T235" s="3">
        <f>MAX(0,MIN(T$71,$R235-SUM($S235:S235)))</f>
        <v>0</v>
      </c>
      <c r="U235" s="56">
        <f t="shared" si="72"/>
        <v>2.7505114354642854E-2</v>
      </c>
      <c r="V235" s="3">
        <f>MAX(0,MIN(V$71,$R235-SUM($S235:U235)))</f>
        <v>0</v>
      </c>
      <c r="W235" s="3">
        <f>MAX(0,MIN(W$71,$R235-SUM($S235:V235)))</f>
        <v>0</v>
      </c>
      <c r="X235" s="3">
        <f>MAX(0,MIN(X$71,$R235-SUM($S235:W235)))</f>
        <v>2.2211957664737056</v>
      </c>
      <c r="Y235" s="3">
        <f>MAX(0,MIN(Y$71,$R235-SUM($S235:X235)))</f>
        <v>0</v>
      </c>
      <c r="Z235" s="3">
        <f>MAX(0,MIN(Z$71,$R235-SUM($S235:Y235)))</f>
        <v>0</v>
      </c>
      <c r="AA235" s="3">
        <f t="shared" si="85"/>
        <v>0.30255625790107138</v>
      </c>
      <c r="AC235" s="9">
        <f t="shared" si="73"/>
        <v>159</v>
      </c>
      <c r="AD235" s="3">
        <f t="shared" si="74"/>
        <v>2.5237520243747769</v>
      </c>
      <c r="AE235" s="3">
        <f>MIN(R235,Solvarmeproduktion!M163*$I$16/1000/24)</f>
        <v>0.27505114354642851</v>
      </c>
      <c r="AF235" s="3">
        <f>IF($I$35="Ja",MAX(0,MIN(IF($I$36="væske",AS235,AT235),$AD235-SUM($AE235:AE235)))*$I$44*IF(AU235&lt;$I$23,1,0),0)</f>
        <v>2</v>
      </c>
      <c r="AG235" s="56">
        <f t="shared" si="86"/>
        <v>0</v>
      </c>
      <c r="AH235" s="3">
        <f>MAX(0,MIN(AH$71,$AD235-SUM($AE235:AG235)))</f>
        <v>0</v>
      </c>
      <c r="AI235" s="3">
        <f>IF($I$35="Ja",MAX(0,MIN(IF($I$36="væske",AS235,AT235)-AF235,$AD235-SUM($AE235:AH235)))*$I$44*IF(AU235&lt;$I$29,1,0),0)</f>
        <v>0</v>
      </c>
      <c r="AJ235" s="3">
        <f>MAX(0,MIN(AJ$71,$AD235-SUM($AE235:AI235)))</f>
        <v>0.2487008808283484</v>
      </c>
      <c r="AK235" s="3">
        <f>IF($I$35="Ja",MAX(0,MIN(IF($I$36="væske",AS235,AT235)-AF235-AI235,$AD235-SUM($AE235:AJ235)))*$I$44*IF(AU235&lt;$I$33,1,0),0)</f>
        <v>0</v>
      </c>
      <c r="AL235" s="3">
        <f>MAX(0,MIN(AL$71,$AD235-SUM($AE235:AK235)))</f>
        <v>0</v>
      </c>
      <c r="AM235" s="3">
        <f t="shared" si="87"/>
        <v>0.27505114354642851</v>
      </c>
      <c r="AO235" s="55">
        <v>6.5</v>
      </c>
      <c r="AP235" s="58">
        <f t="shared" si="75"/>
        <v>3.6593925985507205</v>
      </c>
      <c r="AQ235" s="56">
        <f>IF($I$37="indtastes",$I$38,VLOOKUP(ROUND(AO235,0),'COP og ydelse'!$F$5:$J$31,3))</f>
        <v>3.5491222899999997</v>
      </c>
      <c r="AR235" s="56">
        <f t="shared" si="76"/>
        <v>3.6593925985507205</v>
      </c>
      <c r="AS235" s="56">
        <f t="shared" si="77"/>
        <v>2</v>
      </c>
      <c r="AT235" s="56">
        <f>IF($I$35="Ja",VLOOKUP(ROUND(AO235,0),'COP og ydelse'!$F$5:$J$31,5)/'COP og ydelse'!$J$14*$I$43,0)</f>
        <v>2.5459602160341541</v>
      </c>
      <c r="AU235" s="3">
        <f t="shared" si="78"/>
        <v>206.28857621814905</v>
      </c>
      <c r="AV235" s="3">
        <f t="shared" si="79"/>
        <v>2</v>
      </c>
      <c r="AW235" s="3">
        <f t="shared" si="80"/>
        <v>0.2487008808283484</v>
      </c>
      <c r="AX235" s="3">
        <f t="shared" si="88"/>
        <v>1.0186525660621262</v>
      </c>
      <c r="AY235" s="56">
        <f t="shared" si="81"/>
        <v>3.7276496607424434</v>
      </c>
      <c r="AZ235" s="3">
        <f t="shared" si="82"/>
        <v>0.53653110727193609</v>
      </c>
      <c r="BA235" s="3">
        <f t="shared" si="83"/>
        <v>202.78588754517762</v>
      </c>
      <c r="BB235" s="3">
        <f t="shared" si="89"/>
        <v>405.57177509035523</v>
      </c>
    </row>
    <row r="236" spans="9:54">
      <c r="I236" s="18"/>
      <c r="J236" s="16"/>
      <c r="M236" s="8">
        <f t="shared" si="90"/>
        <v>160</v>
      </c>
      <c r="N236" s="2">
        <v>14.399938000000011</v>
      </c>
      <c r="O236" s="2">
        <v>0</v>
      </c>
      <c r="Q236" s="9">
        <f t="shared" si="70"/>
        <v>160</v>
      </c>
      <c r="R236" s="3">
        <f t="shared" si="71"/>
        <v>2.5075972067117944</v>
      </c>
      <c r="S236" s="3">
        <f t="shared" si="84"/>
        <v>0.27505114354642851</v>
      </c>
      <c r="T236" s="3">
        <f>MAX(0,MIN(T$71,$R236-SUM($S236:S236)))</f>
        <v>0</v>
      </c>
      <c r="U236" s="56">
        <f t="shared" si="72"/>
        <v>2.7505114354642854E-2</v>
      </c>
      <c r="V236" s="3">
        <f>MAX(0,MIN(V$71,$R236-SUM($S236:U236)))</f>
        <v>0</v>
      </c>
      <c r="W236" s="3">
        <f>MAX(0,MIN(W$71,$R236-SUM($S236:V236)))</f>
        <v>0</v>
      </c>
      <c r="X236" s="3">
        <f>MAX(0,MIN(X$71,$R236-SUM($S236:W236)))</f>
        <v>2.2050409488107232</v>
      </c>
      <c r="Y236" s="3">
        <f>MAX(0,MIN(Y$71,$R236-SUM($S236:X236)))</f>
        <v>0</v>
      </c>
      <c r="Z236" s="3">
        <f>MAX(0,MIN(Z$71,$R236-SUM($S236:Y236)))</f>
        <v>0</v>
      </c>
      <c r="AA236" s="3">
        <f t="shared" si="85"/>
        <v>0.30255625790107138</v>
      </c>
      <c r="AC236" s="9">
        <f t="shared" si="73"/>
        <v>160</v>
      </c>
      <c r="AD236" s="3">
        <f t="shared" si="74"/>
        <v>2.5075972067117944</v>
      </c>
      <c r="AE236" s="3">
        <f>MIN(R236,Solvarmeproduktion!M164*$I$16/1000/24)</f>
        <v>0.27505114354642851</v>
      </c>
      <c r="AF236" s="3">
        <f>IF($I$35="Ja",MAX(0,MIN(IF($I$36="væske",AS236,AT236),$AD236-SUM($AE236:AE236)))*$I$44*IF(AU236&lt;$I$23,1,0),0)</f>
        <v>2</v>
      </c>
      <c r="AG236" s="56">
        <f t="shared" si="86"/>
        <v>0</v>
      </c>
      <c r="AH236" s="3">
        <f>MAX(0,MIN(AH$71,$AD236-SUM($AE236:AG236)))</f>
        <v>0</v>
      </c>
      <c r="AI236" s="3">
        <f>IF($I$35="Ja",MAX(0,MIN(IF($I$36="væske",AS236,AT236)-AF236,$AD236-SUM($AE236:AH236)))*$I$44*IF(AU236&lt;$I$29,1,0),0)</f>
        <v>0</v>
      </c>
      <c r="AJ236" s="3">
        <f>MAX(0,MIN(AJ$71,$AD236-SUM($AE236:AI236)))</f>
        <v>0.23254606316536597</v>
      </c>
      <c r="AK236" s="3">
        <f>IF($I$35="Ja",MAX(0,MIN(IF($I$36="væske",AS236,AT236)-AF236-AI236,$AD236-SUM($AE236:AJ236)))*$I$44*IF(AU236&lt;$I$33,1,0),0)</f>
        <v>0</v>
      </c>
      <c r="AL236" s="3">
        <f>MAX(0,MIN(AL$71,$AD236-SUM($AE236:AK236)))</f>
        <v>0</v>
      </c>
      <c r="AM236" s="3">
        <f t="shared" si="87"/>
        <v>0.27505114354642851</v>
      </c>
      <c r="AO236" s="55">
        <v>6.5</v>
      </c>
      <c r="AP236" s="58">
        <f t="shared" si="75"/>
        <v>3.6593925985507205</v>
      </c>
      <c r="AQ236" s="56">
        <f>IF($I$37="indtastes",$I$38,VLOOKUP(ROUND(AO236,0),'COP og ydelse'!$F$5:$J$31,3))</f>
        <v>3.5491222899999997</v>
      </c>
      <c r="AR236" s="56">
        <f t="shared" si="76"/>
        <v>3.6593925985507205</v>
      </c>
      <c r="AS236" s="56">
        <f t="shared" si="77"/>
        <v>2</v>
      </c>
      <c r="AT236" s="56">
        <f>IF($I$35="Ja",VLOOKUP(ROUND(AO236,0),'COP og ydelse'!$F$5:$J$31,5)/'COP og ydelse'!$J$14*$I$43,0)</f>
        <v>2.5459602160341541</v>
      </c>
      <c r="AU236" s="3">
        <f t="shared" si="78"/>
        <v>206.28857621814905</v>
      </c>
      <c r="AV236" s="3">
        <f t="shared" si="79"/>
        <v>2</v>
      </c>
      <c r="AW236" s="3">
        <f t="shared" si="80"/>
        <v>0.23254606316536597</v>
      </c>
      <c r="AX236" s="3">
        <f t="shared" si="88"/>
        <v>1.0174409547374024</v>
      </c>
      <c r="AY236" s="56">
        <f t="shared" si="81"/>
        <v>3.7232158992284288</v>
      </c>
      <c r="AZ236" s="3">
        <f t="shared" si="82"/>
        <v>0.53717003099779015</v>
      </c>
      <c r="BA236" s="3">
        <f t="shared" si="83"/>
        <v>203.00951084922653</v>
      </c>
      <c r="BB236" s="3">
        <f t="shared" si="89"/>
        <v>406.01902169845306</v>
      </c>
    </row>
    <row r="237" spans="9:54">
      <c r="I237" s="18"/>
      <c r="J237" s="16"/>
      <c r="M237" s="8">
        <f t="shared" si="90"/>
        <v>161</v>
      </c>
      <c r="N237" s="2">
        <v>14.277161999999985</v>
      </c>
      <c r="O237" s="2">
        <v>0</v>
      </c>
      <c r="Q237" s="9">
        <f t="shared" si="70"/>
        <v>161</v>
      </c>
      <c r="R237" s="3">
        <f t="shared" si="71"/>
        <v>2.4877144538609253</v>
      </c>
      <c r="S237" s="3">
        <f t="shared" si="84"/>
        <v>0.28386123526428569</v>
      </c>
      <c r="T237" s="3">
        <f>MAX(0,MIN(T$71,$R237-SUM($S237:S237)))</f>
        <v>0</v>
      </c>
      <c r="U237" s="56">
        <f t="shared" si="72"/>
        <v>2.838612352642857E-2</v>
      </c>
      <c r="V237" s="3">
        <f>MAX(0,MIN(V$71,$R237-SUM($S237:U237)))</f>
        <v>0</v>
      </c>
      <c r="W237" s="3">
        <f>MAX(0,MIN(W$71,$R237-SUM($S237:V237)))</f>
        <v>0</v>
      </c>
      <c r="X237" s="3">
        <f>MAX(0,MIN(X$71,$R237-SUM($S237:W237)))</f>
        <v>2.1754670950702111</v>
      </c>
      <c r="Y237" s="3">
        <f>MAX(0,MIN(Y$71,$R237-SUM($S237:X237)))</f>
        <v>0</v>
      </c>
      <c r="Z237" s="3">
        <f>MAX(0,MIN(Z$71,$R237-SUM($S237:Y237)))</f>
        <v>0</v>
      </c>
      <c r="AA237" s="3">
        <f t="shared" si="85"/>
        <v>0.31224735879071425</v>
      </c>
      <c r="AC237" s="9">
        <f t="shared" si="73"/>
        <v>161</v>
      </c>
      <c r="AD237" s="3">
        <f t="shared" si="74"/>
        <v>2.4877144538609253</v>
      </c>
      <c r="AE237" s="3">
        <f>MIN(R237,Solvarmeproduktion!M165*$I$16/1000/24)</f>
        <v>0.28386123526428569</v>
      </c>
      <c r="AF237" s="3">
        <f>IF($I$35="Ja",MAX(0,MIN(IF($I$36="væske",AS237,AT237),$AD237-SUM($AE237:AE237)))*$I$44*IF(AU237&lt;$I$23,1,0),0)</f>
        <v>2</v>
      </c>
      <c r="AG237" s="56">
        <f t="shared" si="86"/>
        <v>0</v>
      </c>
      <c r="AH237" s="3">
        <f>MAX(0,MIN(AH$71,$AD237-SUM($AE237:AG237)))</f>
        <v>0</v>
      </c>
      <c r="AI237" s="3">
        <f>IF($I$35="Ja",MAX(0,MIN(IF($I$36="væske",AS237,AT237)-AF237,$AD237-SUM($AE237:AH237)))*$I$44*IF(AU237&lt;$I$29,1,0),0)</f>
        <v>0</v>
      </c>
      <c r="AJ237" s="3">
        <f>MAX(0,MIN(AJ$71,$AD237-SUM($AE237:AI237)))</f>
        <v>0.20385321859663952</v>
      </c>
      <c r="AK237" s="3">
        <f>IF($I$35="Ja",MAX(0,MIN(IF($I$36="væske",AS237,AT237)-AF237-AI237,$AD237-SUM($AE237:AJ237)))*$I$44*IF(AU237&lt;$I$33,1,0),0)</f>
        <v>0</v>
      </c>
      <c r="AL237" s="3">
        <f>MAX(0,MIN(AL$71,$AD237-SUM($AE237:AK237)))</f>
        <v>0</v>
      </c>
      <c r="AM237" s="3">
        <f t="shared" si="87"/>
        <v>0.28386123526428569</v>
      </c>
      <c r="AO237" s="55">
        <v>6.5</v>
      </c>
      <c r="AP237" s="58">
        <f t="shared" si="75"/>
        <v>3.6593925985507205</v>
      </c>
      <c r="AQ237" s="56">
        <f>IF($I$37="indtastes",$I$38,VLOOKUP(ROUND(AO237,0),'COP og ydelse'!$F$5:$J$31,3))</f>
        <v>3.5491222899999997</v>
      </c>
      <c r="AR237" s="56">
        <f t="shared" si="76"/>
        <v>3.6593925985507205</v>
      </c>
      <c r="AS237" s="56">
        <f t="shared" si="77"/>
        <v>2</v>
      </c>
      <c r="AT237" s="56">
        <f>IF($I$35="Ja",VLOOKUP(ROUND(AO237,0),'COP og ydelse'!$F$5:$J$31,5)/'COP og ydelse'!$J$14*$I$43,0)</f>
        <v>2.5459602160341541</v>
      </c>
      <c r="AU237" s="3">
        <f t="shared" si="78"/>
        <v>206.28857621814905</v>
      </c>
      <c r="AV237" s="3">
        <f t="shared" si="79"/>
        <v>2</v>
      </c>
      <c r="AW237" s="3">
        <f t="shared" si="80"/>
        <v>0.20385321859663952</v>
      </c>
      <c r="AX237" s="3">
        <f t="shared" si="88"/>
        <v>1.015288991394748</v>
      </c>
      <c r="AY237" s="56">
        <f t="shared" si="81"/>
        <v>3.7153410204999671</v>
      </c>
      <c r="AZ237" s="3">
        <f t="shared" si="82"/>
        <v>0.53830859373734241</v>
      </c>
      <c r="BA237" s="3">
        <f t="shared" si="83"/>
        <v>203.40800780806984</v>
      </c>
      <c r="BB237" s="3">
        <f t="shared" si="89"/>
        <v>406.81601561613968</v>
      </c>
    </row>
    <row r="238" spans="9:54">
      <c r="I238" s="18"/>
      <c r="J238" s="16"/>
      <c r="M238" s="8">
        <f t="shared" si="90"/>
        <v>162</v>
      </c>
      <c r="N238" s="2">
        <v>14.273325</v>
      </c>
      <c r="O238" s="2">
        <v>0</v>
      </c>
      <c r="Q238" s="9">
        <f t="shared" si="70"/>
        <v>162</v>
      </c>
      <c r="R238" s="3">
        <f t="shared" si="71"/>
        <v>2.4870930773485087</v>
      </c>
      <c r="S238" s="3">
        <f t="shared" si="84"/>
        <v>0.28386123526428569</v>
      </c>
      <c r="T238" s="3">
        <f>MAX(0,MIN(T$71,$R238-SUM($S238:S238)))</f>
        <v>0</v>
      </c>
      <c r="U238" s="56">
        <f t="shared" si="72"/>
        <v>2.838612352642857E-2</v>
      </c>
      <c r="V238" s="3">
        <f>MAX(0,MIN(V$71,$R238-SUM($S238:U238)))</f>
        <v>0</v>
      </c>
      <c r="W238" s="3">
        <f>MAX(0,MIN(W$71,$R238-SUM($S238:V238)))</f>
        <v>0</v>
      </c>
      <c r="X238" s="3">
        <f>MAX(0,MIN(X$71,$R238-SUM($S238:W238)))</f>
        <v>2.1748457185577945</v>
      </c>
      <c r="Y238" s="3">
        <f>MAX(0,MIN(Y$71,$R238-SUM($S238:X238)))</f>
        <v>0</v>
      </c>
      <c r="Z238" s="3">
        <f>MAX(0,MIN(Z$71,$R238-SUM($S238:Y238)))</f>
        <v>0</v>
      </c>
      <c r="AA238" s="3">
        <f t="shared" si="85"/>
        <v>0.31224735879071425</v>
      </c>
      <c r="AC238" s="9">
        <f t="shared" si="73"/>
        <v>162</v>
      </c>
      <c r="AD238" s="3">
        <f t="shared" si="74"/>
        <v>2.4870930773485087</v>
      </c>
      <c r="AE238" s="3">
        <f>MIN(R238,Solvarmeproduktion!M166*$I$16/1000/24)</f>
        <v>0.28386123526428569</v>
      </c>
      <c r="AF238" s="3">
        <f>IF($I$35="Ja",MAX(0,MIN(IF($I$36="væske",AS238,AT238),$AD238-SUM($AE238:AE238)))*$I$44*IF(AU238&lt;$I$23,1,0),0)</f>
        <v>2</v>
      </c>
      <c r="AG238" s="56">
        <f t="shared" si="86"/>
        <v>0</v>
      </c>
      <c r="AH238" s="3">
        <f>MAX(0,MIN(AH$71,$AD238-SUM($AE238:AG238)))</f>
        <v>0</v>
      </c>
      <c r="AI238" s="3">
        <f>IF($I$35="Ja",MAX(0,MIN(IF($I$36="væske",AS238,AT238)-AF238,$AD238-SUM($AE238:AH238)))*$I$44*IF(AU238&lt;$I$29,1,0),0)</f>
        <v>0</v>
      </c>
      <c r="AJ238" s="3">
        <f>MAX(0,MIN(AJ$71,$AD238-SUM($AE238:AI238)))</f>
        <v>0.20323184208422296</v>
      </c>
      <c r="AK238" s="3">
        <f>IF($I$35="Ja",MAX(0,MIN(IF($I$36="væske",AS238,AT238)-AF238-AI238,$AD238-SUM($AE238:AJ238)))*$I$44*IF(AU238&lt;$I$33,1,0),0)</f>
        <v>0</v>
      </c>
      <c r="AL238" s="3">
        <f>MAX(0,MIN(AL$71,$AD238-SUM($AE238:AK238)))</f>
        <v>0</v>
      </c>
      <c r="AM238" s="3">
        <f t="shared" si="87"/>
        <v>0.28386123526428569</v>
      </c>
      <c r="AO238" s="55">
        <v>6.5</v>
      </c>
      <c r="AP238" s="58">
        <f t="shared" si="75"/>
        <v>3.6593925985507205</v>
      </c>
      <c r="AQ238" s="56">
        <f>IF($I$37="indtastes",$I$38,VLOOKUP(ROUND(AO238,0),'COP og ydelse'!$F$5:$J$31,3))</f>
        <v>3.5491222899999997</v>
      </c>
      <c r="AR238" s="56">
        <f t="shared" si="76"/>
        <v>3.6593925985507205</v>
      </c>
      <c r="AS238" s="56">
        <f t="shared" si="77"/>
        <v>2</v>
      </c>
      <c r="AT238" s="56">
        <f>IF($I$35="Ja",VLOOKUP(ROUND(AO238,0),'COP og ydelse'!$F$5:$J$31,5)/'COP og ydelse'!$J$14*$I$43,0)</f>
        <v>2.5459602160341541</v>
      </c>
      <c r="AU238" s="3">
        <f t="shared" si="78"/>
        <v>206.28857621814905</v>
      </c>
      <c r="AV238" s="3">
        <f t="shared" si="79"/>
        <v>2</v>
      </c>
      <c r="AW238" s="3">
        <f t="shared" si="80"/>
        <v>0.20323184208422296</v>
      </c>
      <c r="AX238" s="3">
        <f t="shared" si="88"/>
        <v>1.0152423881563166</v>
      </c>
      <c r="AY238" s="56">
        <f t="shared" si="81"/>
        <v>3.7151704809541828</v>
      </c>
      <c r="AZ238" s="3">
        <f t="shared" si="82"/>
        <v>0.53833330401740587</v>
      </c>
      <c r="BA238" s="3">
        <f t="shared" si="83"/>
        <v>203.41665640609205</v>
      </c>
      <c r="BB238" s="3">
        <f t="shared" si="89"/>
        <v>406.83331281218409</v>
      </c>
    </row>
    <row r="239" spans="9:54">
      <c r="I239" s="18"/>
      <c r="J239" s="16"/>
      <c r="M239" s="8">
        <f t="shared" si="90"/>
        <v>163</v>
      </c>
      <c r="N239" s="2">
        <v>14.219609999999991</v>
      </c>
      <c r="O239" s="2">
        <v>0</v>
      </c>
      <c r="Q239" s="9">
        <f t="shared" si="70"/>
        <v>163</v>
      </c>
      <c r="R239" s="3">
        <f t="shared" si="71"/>
        <v>2.4783942920045945</v>
      </c>
      <c r="S239" s="3">
        <f t="shared" si="84"/>
        <v>0.13676201055000001</v>
      </c>
      <c r="T239" s="3">
        <f>MAX(0,MIN(T$71,$R239-SUM($S239:S239)))</f>
        <v>0</v>
      </c>
      <c r="U239" s="56">
        <f t="shared" si="72"/>
        <v>1.3676201055000002E-2</v>
      </c>
      <c r="V239" s="3">
        <f>MAX(0,MIN(V$71,$R239-SUM($S239:U239)))</f>
        <v>0</v>
      </c>
      <c r="W239" s="3">
        <f>MAX(0,MIN(W$71,$R239-SUM($S239:V239)))</f>
        <v>0</v>
      </c>
      <c r="X239" s="3">
        <f>MAX(0,MIN(X$71,$R239-SUM($S239:W239)))</f>
        <v>2.3279560803995945</v>
      </c>
      <c r="Y239" s="3">
        <f>MAX(0,MIN(Y$71,$R239-SUM($S239:X239)))</f>
        <v>0</v>
      </c>
      <c r="Z239" s="3">
        <f>MAX(0,MIN(Z$71,$R239-SUM($S239:Y239)))</f>
        <v>0</v>
      </c>
      <c r="AA239" s="3">
        <f t="shared" si="85"/>
        <v>0.15043821160500001</v>
      </c>
      <c r="AC239" s="9">
        <f t="shared" si="73"/>
        <v>163</v>
      </c>
      <c r="AD239" s="3">
        <f t="shared" si="74"/>
        <v>2.4783942920045945</v>
      </c>
      <c r="AE239" s="3">
        <f>MIN(R239,Solvarmeproduktion!M167*$I$16/1000/24)</f>
        <v>0.13676201055000001</v>
      </c>
      <c r="AF239" s="3">
        <f>IF($I$35="Ja",MAX(0,MIN(IF($I$36="væske",AS239,AT239),$AD239-SUM($AE239:AE239)))*$I$44*IF(AU239&lt;$I$23,1,0),0)</f>
        <v>2</v>
      </c>
      <c r="AG239" s="56">
        <f t="shared" si="86"/>
        <v>0</v>
      </c>
      <c r="AH239" s="3">
        <f>MAX(0,MIN(AH$71,$AD239-SUM($AE239:AG239)))</f>
        <v>0</v>
      </c>
      <c r="AI239" s="3">
        <f>IF($I$35="Ja",MAX(0,MIN(IF($I$36="væske",AS239,AT239)-AF239,$AD239-SUM($AE239:AH239)))*$I$44*IF(AU239&lt;$I$29,1,0),0)</f>
        <v>0</v>
      </c>
      <c r="AJ239" s="3">
        <f>MAX(0,MIN(AJ$71,$AD239-SUM($AE239:AI239)))</f>
        <v>0.34163228145459446</v>
      </c>
      <c r="AK239" s="3">
        <f>IF($I$35="Ja",MAX(0,MIN(IF($I$36="væske",AS239,AT239)-AF239-AI239,$AD239-SUM($AE239:AJ239)))*$I$44*IF(AU239&lt;$I$33,1,0),0)</f>
        <v>0</v>
      </c>
      <c r="AL239" s="3">
        <f>MAX(0,MIN(AL$71,$AD239-SUM($AE239:AK239)))</f>
        <v>0</v>
      </c>
      <c r="AM239" s="3">
        <f t="shared" si="87"/>
        <v>0.13676201055000001</v>
      </c>
      <c r="AO239" s="55">
        <v>6.6</v>
      </c>
      <c r="AP239" s="58">
        <f t="shared" si="75"/>
        <v>3.6593925985507205</v>
      </c>
      <c r="AQ239" s="56">
        <f>IF($I$37="indtastes",$I$38,VLOOKUP(ROUND(AO239,0),'COP og ydelse'!$F$5:$J$31,3))</f>
        <v>3.5491222899999997</v>
      </c>
      <c r="AR239" s="56">
        <f t="shared" si="76"/>
        <v>3.6593925985507205</v>
      </c>
      <c r="AS239" s="56">
        <f t="shared" si="77"/>
        <v>2</v>
      </c>
      <c r="AT239" s="56">
        <f>IF($I$35="Ja",VLOOKUP(ROUND(AO239,0),'COP og ydelse'!$F$5:$J$31,5)/'COP og ydelse'!$J$14*$I$43,0)</f>
        <v>2.5459602160341541</v>
      </c>
      <c r="AU239" s="3">
        <f t="shared" si="78"/>
        <v>206.28857621814905</v>
      </c>
      <c r="AV239" s="3">
        <f t="shared" si="79"/>
        <v>2</v>
      </c>
      <c r="AW239" s="3">
        <f t="shared" si="80"/>
        <v>0.34163228145459446</v>
      </c>
      <c r="AX239" s="3">
        <f t="shared" si="88"/>
        <v>1.0256224211090945</v>
      </c>
      <c r="AY239" s="56">
        <f t="shared" si="81"/>
        <v>3.7531550967142908</v>
      </c>
      <c r="AZ239" s="3">
        <f t="shared" si="82"/>
        <v>0.53288498568868237</v>
      </c>
      <c r="BA239" s="3">
        <f t="shared" si="83"/>
        <v>201.50974499103881</v>
      </c>
      <c r="BB239" s="3">
        <f t="shared" si="89"/>
        <v>403.01948998207763</v>
      </c>
    </row>
    <row r="240" spans="9:54">
      <c r="I240" s="18"/>
      <c r="J240" s="16"/>
      <c r="M240" s="8">
        <f t="shared" si="90"/>
        <v>164</v>
      </c>
      <c r="N240" s="2">
        <v>14.215773000000011</v>
      </c>
      <c r="O240" s="2">
        <v>0</v>
      </c>
      <c r="Q240" s="9">
        <f t="shared" si="70"/>
        <v>164</v>
      </c>
      <c r="R240" s="3">
        <f t="shared" si="71"/>
        <v>2.4777729154921788</v>
      </c>
      <c r="S240" s="3">
        <f t="shared" si="84"/>
        <v>0.12659590709285715</v>
      </c>
      <c r="T240" s="3">
        <f>MAX(0,MIN(T$71,$R240-SUM($S240:S240)))</f>
        <v>0</v>
      </c>
      <c r="U240" s="56">
        <f t="shared" si="72"/>
        <v>1.2659590709285715E-2</v>
      </c>
      <c r="V240" s="3">
        <f>MAX(0,MIN(V$71,$R240-SUM($S240:U240)))</f>
        <v>0</v>
      </c>
      <c r="W240" s="3">
        <f>MAX(0,MIN(W$71,$R240-SUM($S240:V240)))</f>
        <v>0</v>
      </c>
      <c r="X240" s="3">
        <f>MAX(0,MIN(X$71,$R240-SUM($S240:W240)))</f>
        <v>2.3385174176900358</v>
      </c>
      <c r="Y240" s="3">
        <f>MAX(0,MIN(Y$71,$R240-SUM($S240:X240)))</f>
        <v>0</v>
      </c>
      <c r="Z240" s="3">
        <f>MAX(0,MIN(Z$71,$R240-SUM($S240:Y240)))</f>
        <v>0</v>
      </c>
      <c r="AA240" s="3">
        <f t="shared" si="85"/>
        <v>0.13925549780214286</v>
      </c>
      <c r="AC240" s="9">
        <f t="shared" si="73"/>
        <v>164</v>
      </c>
      <c r="AD240" s="3">
        <f t="shared" si="74"/>
        <v>2.4777729154921788</v>
      </c>
      <c r="AE240" s="3">
        <f>MIN(R240,Solvarmeproduktion!M168*$I$16/1000/24)</f>
        <v>0.12659590709285715</v>
      </c>
      <c r="AF240" s="3">
        <f>IF($I$35="Ja",MAX(0,MIN(IF($I$36="væske",AS240,AT240),$AD240-SUM($AE240:AE240)))*$I$44*IF(AU240&lt;$I$23,1,0),0)</f>
        <v>2</v>
      </c>
      <c r="AG240" s="56">
        <f t="shared" si="86"/>
        <v>0</v>
      </c>
      <c r="AH240" s="3">
        <f>MAX(0,MIN(AH$71,$AD240-SUM($AE240:AG240)))</f>
        <v>0</v>
      </c>
      <c r="AI240" s="3">
        <f>IF($I$35="Ja",MAX(0,MIN(IF($I$36="væske",AS240,AT240)-AF240,$AD240-SUM($AE240:AH240)))*$I$44*IF(AU240&lt;$I$29,1,0),0)</f>
        <v>0</v>
      </c>
      <c r="AJ240" s="3">
        <f>MAX(0,MIN(AJ$71,$AD240-SUM($AE240:AI240)))</f>
        <v>0.35117700839932153</v>
      </c>
      <c r="AK240" s="3">
        <f>IF($I$35="Ja",MAX(0,MIN(IF($I$36="væske",AS240,AT240)-AF240-AI240,$AD240-SUM($AE240:AJ240)))*$I$44*IF(AU240&lt;$I$33,1,0),0)</f>
        <v>0</v>
      </c>
      <c r="AL240" s="3">
        <f>MAX(0,MIN(AL$71,$AD240-SUM($AE240:AK240)))</f>
        <v>0</v>
      </c>
      <c r="AM240" s="3">
        <f t="shared" si="87"/>
        <v>0.12659590709285715</v>
      </c>
      <c r="AO240" s="55">
        <v>6.7</v>
      </c>
      <c r="AP240" s="58">
        <f t="shared" si="75"/>
        <v>3.6593925985507205</v>
      </c>
      <c r="AQ240" s="56">
        <f>IF($I$37="indtastes",$I$38,VLOOKUP(ROUND(AO240,0),'COP og ydelse'!$F$5:$J$31,3))</f>
        <v>3.5491222899999997</v>
      </c>
      <c r="AR240" s="56">
        <f t="shared" si="76"/>
        <v>3.6593925985507205</v>
      </c>
      <c r="AS240" s="56">
        <f t="shared" si="77"/>
        <v>2</v>
      </c>
      <c r="AT240" s="56">
        <f>IF($I$35="Ja",VLOOKUP(ROUND(AO240,0),'COP og ydelse'!$F$5:$J$31,5)/'COP og ydelse'!$J$14*$I$43,0)</f>
        <v>2.5459602160341541</v>
      </c>
      <c r="AU240" s="3">
        <f t="shared" si="78"/>
        <v>206.28857621814905</v>
      </c>
      <c r="AV240" s="3">
        <f t="shared" si="79"/>
        <v>2</v>
      </c>
      <c r="AW240" s="3">
        <f t="shared" si="80"/>
        <v>0.35117700839932153</v>
      </c>
      <c r="AX240" s="3">
        <f t="shared" si="88"/>
        <v>1.0263382756299491</v>
      </c>
      <c r="AY240" s="56">
        <f t="shared" si="81"/>
        <v>3.7557746894495447</v>
      </c>
      <c r="AZ240" s="3">
        <f t="shared" si="82"/>
        <v>0.5325133069399125</v>
      </c>
      <c r="BA240" s="3">
        <f t="shared" si="83"/>
        <v>201.37965742896938</v>
      </c>
      <c r="BB240" s="3">
        <f t="shared" si="89"/>
        <v>402.75931485793876</v>
      </c>
    </row>
    <row r="241" spans="9:54">
      <c r="I241" s="18"/>
      <c r="J241" s="16"/>
      <c r="M241" s="8">
        <f t="shared" si="90"/>
        <v>165</v>
      </c>
      <c r="N241" s="2">
        <v>14.016261999999992</v>
      </c>
      <c r="O241" s="2">
        <v>0</v>
      </c>
      <c r="Q241" s="9">
        <f t="shared" si="70"/>
        <v>165</v>
      </c>
      <c r="R241" s="3">
        <f t="shared" si="71"/>
        <v>2.4454634421095203</v>
      </c>
      <c r="S241" s="3">
        <f t="shared" si="84"/>
        <v>2.3105115467857141E-2</v>
      </c>
      <c r="T241" s="3">
        <f>MAX(0,MIN(T$71,$R241-SUM($S241:S241)))</f>
        <v>0</v>
      </c>
      <c r="U241" s="56">
        <f t="shared" si="72"/>
        <v>2.3105115467857143E-3</v>
      </c>
      <c r="V241" s="3">
        <f>MAX(0,MIN(V$71,$R241-SUM($S241:U241)))</f>
        <v>0</v>
      </c>
      <c r="W241" s="3">
        <f>MAX(0,MIN(W$71,$R241-SUM($S241:V241)))</f>
        <v>0</v>
      </c>
      <c r="X241" s="3">
        <f>MAX(0,MIN(X$71,$R241-SUM($S241:W241)))</f>
        <v>2.4200478150948772</v>
      </c>
      <c r="Y241" s="3">
        <f>MAX(0,MIN(Y$71,$R241-SUM($S241:X241)))</f>
        <v>0</v>
      </c>
      <c r="Z241" s="3">
        <f>MAX(0,MIN(Z$71,$R241-SUM($S241:Y241)))</f>
        <v>0</v>
      </c>
      <c r="AA241" s="3">
        <f t="shared" si="85"/>
        <v>2.5415627014642856E-2</v>
      </c>
      <c r="AC241" s="9">
        <f t="shared" si="73"/>
        <v>165</v>
      </c>
      <c r="AD241" s="3">
        <f t="shared" si="74"/>
        <v>2.4454634421095203</v>
      </c>
      <c r="AE241" s="3">
        <f>MIN(R241,Solvarmeproduktion!M169*$I$16/1000/24)</f>
        <v>2.3105115467857141E-2</v>
      </c>
      <c r="AF241" s="3">
        <f>IF($I$35="Ja",MAX(0,MIN(IF($I$36="væske",AS241,AT241),$AD241-SUM($AE241:AE241)))*$I$44*IF(AU241&lt;$I$23,1,0),0)</f>
        <v>2</v>
      </c>
      <c r="AG241" s="56">
        <f t="shared" si="86"/>
        <v>0</v>
      </c>
      <c r="AH241" s="3">
        <f>MAX(0,MIN(AH$71,$AD241-SUM($AE241:AG241)))</f>
        <v>0</v>
      </c>
      <c r="AI241" s="3">
        <f>IF($I$35="Ja",MAX(0,MIN(IF($I$36="væske",AS241,AT241)-AF241,$AD241-SUM($AE241:AH241)))*$I$44*IF(AU241&lt;$I$29,1,0),0)</f>
        <v>0</v>
      </c>
      <c r="AJ241" s="3">
        <f>MAX(0,MIN(AJ$71,$AD241-SUM($AE241:AI241)))</f>
        <v>0.42235832664166306</v>
      </c>
      <c r="AK241" s="3">
        <f>IF($I$35="Ja",MAX(0,MIN(IF($I$36="væske",AS241,AT241)-AF241-AI241,$AD241-SUM($AE241:AJ241)))*$I$44*IF(AU241&lt;$I$33,1,0),0)</f>
        <v>0</v>
      </c>
      <c r="AL241" s="3">
        <f>MAX(0,MIN(AL$71,$AD241-SUM($AE241:AK241)))</f>
        <v>0</v>
      </c>
      <c r="AM241" s="3">
        <f t="shared" si="87"/>
        <v>2.3105115467857141E-2</v>
      </c>
      <c r="AO241" s="55">
        <v>6.7</v>
      </c>
      <c r="AP241" s="58">
        <f t="shared" si="75"/>
        <v>3.6593925985507205</v>
      </c>
      <c r="AQ241" s="56">
        <f>IF($I$37="indtastes",$I$38,VLOOKUP(ROUND(AO241,0),'COP og ydelse'!$F$5:$J$31,3))</f>
        <v>3.5491222899999997</v>
      </c>
      <c r="AR241" s="56">
        <f t="shared" si="76"/>
        <v>3.6593925985507205</v>
      </c>
      <c r="AS241" s="56">
        <f t="shared" si="77"/>
        <v>2</v>
      </c>
      <c r="AT241" s="56">
        <f>IF($I$35="Ja",VLOOKUP(ROUND(AO241,0),'COP og ydelse'!$F$5:$J$31,5)/'COP og ydelse'!$J$14*$I$43,0)</f>
        <v>2.5459602160341541</v>
      </c>
      <c r="AU241" s="3">
        <f t="shared" si="78"/>
        <v>206.28857621814905</v>
      </c>
      <c r="AV241" s="3">
        <f t="shared" si="79"/>
        <v>2</v>
      </c>
      <c r="AW241" s="3">
        <f t="shared" si="80"/>
        <v>0.42235832664166306</v>
      </c>
      <c r="AX241" s="3">
        <f t="shared" si="88"/>
        <v>1.0316768744981246</v>
      </c>
      <c r="AY241" s="56">
        <f t="shared" si="81"/>
        <v>3.7753107186343779</v>
      </c>
      <c r="AZ241" s="3">
        <f t="shared" si="82"/>
        <v>0.5297577203720728</v>
      </c>
      <c r="BA241" s="3">
        <f t="shared" si="83"/>
        <v>200.41520213022548</v>
      </c>
      <c r="BB241" s="3">
        <f t="shared" si="89"/>
        <v>400.83040426045096</v>
      </c>
    </row>
    <row r="242" spans="9:54">
      <c r="I242" s="18"/>
      <c r="J242" s="16"/>
      <c r="M242" s="8">
        <f t="shared" si="90"/>
        <v>166</v>
      </c>
      <c r="N242" s="2">
        <v>14.004751000000013</v>
      </c>
      <c r="O242" s="2">
        <v>0</v>
      </c>
      <c r="Q242" s="9">
        <f t="shared" si="70"/>
        <v>166</v>
      </c>
      <c r="R242" s="3">
        <f t="shared" si="71"/>
        <v>2.4435993125722661</v>
      </c>
      <c r="S242" s="3">
        <f t="shared" si="84"/>
        <v>8.8100917178571426E-3</v>
      </c>
      <c r="T242" s="3">
        <f>MAX(0,MIN(T$71,$R242-SUM($S242:S242)))</f>
        <v>0</v>
      </c>
      <c r="U242" s="56">
        <f t="shared" si="72"/>
        <v>8.8100917178571432E-4</v>
      </c>
      <c r="V242" s="3">
        <f>MAX(0,MIN(V$71,$R242-SUM($S242:U242)))</f>
        <v>0</v>
      </c>
      <c r="W242" s="3">
        <f>MAX(0,MIN(W$71,$R242-SUM($S242:V242)))</f>
        <v>0</v>
      </c>
      <c r="X242" s="3">
        <f>MAX(0,MIN(X$71,$R242-SUM($S242:W242)))</f>
        <v>2.4339082116826232</v>
      </c>
      <c r="Y242" s="3">
        <f>MAX(0,MIN(Y$71,$R242-SUM($S242:X242)))</f>
        <v>0</v>
      </c>
      <c r="Z242" s="3">
        <f>MAX(0,MIN(Z$71,$R242-SUM($S242:Y242)))</f>
        <v>0</v>
      </c>
      <c r="AA242" s="3">
        <f t="shared" si="85"/>
        <v>9.691100889642857E-3</v>
      </c>
      <c r="AC242" s="9">
        <f t="shared" si="73"/>
        <v>166</v>
      </c>
      <c r="AD242" s="3">
        <f t="shared" si="74"/>
        <v>2.4435993125722661</v>
      </c>
      <c r="AE242" s="3">
        <f>MIN(R242,Solvarmeproduktion!M170*$I$16/1000/24)</f>
        <v>8.8100917178571426E-3</v>
      </c>
      <c r="AF242" s="3">
        <f>IF($I$35="Ja",MAX(0,MIN(IF($I$36="væske",AS242,AT242),$AD242-SUM($AE242:AE242)))*$I$44*IF(AU242&lt;$I$23,1,0),0)</f>
        <v>2</v>
      </c>
      <c r="AG242" s="56">
        <f t="shared" si="86"/>
        <v>0</v>
      </c>
      <c r="AH242" s="3">
        <f>MAX(0,MIN(AH$71,$AD242-SUM($AE242:AG242)))</f>
        <v>0</v>
      </c>
      <c r="AI242" s="3">
        <f>IF($I$35="Ja",MAX(0,MIN(IF($I$36="væske",AS242,AT242)-AF242,$AD242-SUM($AE242:AH242)))*$I$44*IF(AU242&lt;$I$29,1,0),0)</f>
        <v>0</v>
      </c>
      <c r="AJ242" s="3">
        <f>MAX(0,MIN(AJ$71,$AD242-SUM($AE242:AI242)))</f>
        <v>0.43478922085440885</v>
      </c>
      <c r="AK242" s="3">
        <f>IF($I$35="Ja",MAX(0,MIN(IF($I$36="væske",AS242,AT242)-AF242-AI242,$AD242-SUM($AE242:AJ242)))*$I$44*IF(AU242&lt;$I$33,1,0),0)</f>
        <v>0</v>
      </c>
      <c r="AL242" s="3">
        <f>MAX(0,MIN(AL$71,$AD242-SUM($AE242:AK242)))</f>
        <v>0</v>
      </c>
      <c r="AM242" s="3">
        <f t="shared" si="87"/>
        <v>8.8100917178571426E-3</v>
      </c>
      <c r="AO242" s="55">
        <v>6.8</v>
      </c>
      <c r="AP242" s="58">
        <f t="shared" si="75"/>
        <v>3.6593925985507205</v>
      </c>
      <c r="AQ242" s="56">
        <f>IF($I$37="indtastes",$I$38,VLOOKUP(ROUND(AO242,0),'COP og ydelse'!$F$5:$J$31,3))</f>
        <v>3.5491222899999997</v>
      </c>
      <c r="AR242" s="56">
        <f t="shared" si="76"/>
        <v>3.6593925985507205</v>
      </c>
      <c r="AS242" s="56">
        <f t="shared" si="77"/>
        <v>2</v>
      </c>
      <c r="AT242" s="56">
        <f>IF($I$35="Ja",VLOOKUP(ROUND(AO242,0),'COP og ydelse'!$F$5:$J$31,5)/'COP og ydelse'!$J$14*$I$43,0)</f>
        <v>2.5459602160341541</v>
      </c>
      <c r="AU242" s="3">
        <f t="shared" si="78"/>
        <v>206.28857621814905</v>
      </c>
      <c r="AV242" s="3">
        <f t="shared" si="79"/>
        <v>2</v>
      </c>
      <c r="AW242" s="3">
        <f t="shared" si="80"/>
        <v>0.43478922085440885</v>
      </c>
      <c r="AX242" s="3">
        <f t="shared" si="88"/>
        <v>1.0326091915640807</v>
      </c>
      <c r="AY242" s="56">
        <f t="shared" si="81"/>
        <v>3.7787224328050399</v>
      </c>
      <c r="AZ242" s="3">
        <f t="shared" si="82"/>
        <v>0.52927941534868173</v>
      </c>
      <c r="BA242" s="3">
        <f t="shared" si="83"/>
        <v>200.24779537203861</v>
      </c>
      <c r="BB242" s="3">
        <f t="shared" si="89"/>
        <v>400.49559074407722</v>
      </c>
    </row>
    <row r="243" spans="9:54">
      <c r="I243" s="18"/>
      <c r="J243" s="16"/>
      <c r="M243" s="8">
        <f t="shared" si="90"/>
        <v>167</v>
      </c>
      <c r="N243" s="2">
        <v>13.862791000000007</v>
      </c>
      <c r="O243" s="2">
        <v>0</v>
      </c>
      <c r="Q243" s="9">
        <f t="shared" si="70"/>
        <v>167</v>
      </c>
      <c r="R243" s="3">
        <f t="shared" si="71"/>
        <v>2.4206098391026232</v>
      </c>
      <c r="S243" s="3">
        <f t="shared" si="84"/>
        <v>8.8100917178571426E-3</v>
      </c>
      <c r="T243" s="3">
        <f>MAX(0,MIN(T$71,$R243-SUM($S243:S243)))</f>
        <v>0</v>
      </c>
      <c r="U243" s="56">
        <f t="shared" si="72"/>
        <v>8.8100917178571432E-4</v>
      </c>
      <c r="V243" s="3">
        <f>MAX(0,MIN(V$71,$R243-SUM($S243:U243)))</f>
        <v>0</v>
      </c>
      <c r="W243" s="3">
        <f>MAX(0,MIN(W$71,$R243-SUM($S243:V243)))</f>
        <v>0</v>
      </c>
      <c r="X243" s="3">
        <f>MAX(0,MIN(X$71,$R243-SUM($S243:W243)))</f>
        <v>2.4109187382129802</v>
      </c>
      <c r="Y243" s="3">
        <f>MAX(0,MIN(Y$71,$R243-SUM($S243:X243)))</f>
        <v>0</v>
      </c>
      <c r="Z243" s="3">
        <f>MAX(0,MIN(Z$71,$R243-SUM($S243:Y243)))</f>
        <v>0</v>
      </c>
      <c r="AA243" s="3">
        <f t="shared" si="85"/>
        <v>9.691100889642857E-3</v>
      </c>
      <c r="AC243" s="9">
        <f t="shared" si="73"/>
        <v>167</v>
      </c>
      <c r="AD243" s="3">
        <f t="shared" si="74"/>
        <v>2.4206098391026232</v>
      </c>
      <c r="AE243" s="3">
        <f>MIN(R243,Solvarmeproduktion!M171*$I$16/1000/24)</f>
        <v>8.8100917178571426E-3</v>
      </c>
      <c r="AF243" s="3">
        <f>IF($I$35="Ja",MAX(0,MIN(IF($I$36="væske",AS243,AT243),$AD243-SUM($AE243:AE243)))*$I$44*IF(AU243&lt;$I$23,1,0),0)</f>
        <v>2</v>
      </c>
      <c r="AG243" s="56">
        <f t="shared" si="86"/>
        <v>0</v>
      </c>
      <c r="AH243" s="3">
        <f>MAX(0,MIN(AH$71,$AD243-SUM($AE243:AG243)))</f>
        <v>0</v>
      </c>
      <c r="AI243" s="3">
        <f>IF($I$35="Ja",MAX(0,MIN(IF($I$36="væske",AS243,AT243)-AF243,$AD243-SUM($AE243:AH243)))*$I$44*IF(AU243&lt;$I$29,1,0),0)</f>
        <v>0</v>
      </c>
      <c r="AJ243" s="3">
        <f>MAX(0,MIN(AJ$71,$AD243-SUM($AE243:AI243)))</f>
        <v>0.41179974738476588</v>
      </c>
      <c r="AK243" s="3">
        <f>IF($I$35="Ja",MAX(0,MIN(IF($I$36="væske",AS243,AT243)-AF243-AI243,$AD243-SUM($AE243:AJ243)))*$I$44*IF(AU243&lt;$I$33,1,0),0)</f>
        <v>0</v>
      </c>
      <c r="AL243" s="3">
        <f>MAX(0,MIN(AL$71,$AD243-SUM($AE243:AK243)))</f>
        <v>0</v>
      </c>
      <c r="AM243" s="3">
        <f t="shared" si="87"/>
        <v>8.8100917178571426E-3</v>
      </c>
      <c r="AO243" s="55">
        <v>6.8</v>
      </c>
      <c r="AP243" s="58">
        <f t="shared" si="75"/>
        <v>3.6593925985507205</v>
      </c>
      <c r="AQ243" s="56">
        <f>IF($I$37="indtastes",$I$38,VLOOKUP(ROUND(AO243,0),'COP og ydelse'!$F$5:$J$31,3))</f>
        <v>3.5491222899999997</v>
      </c>
      <c r="AR243" s="56">
        <f t="shared" si="76"/>
        <v>3.6593925985507205</v>
      </c>
      <c r="AS243" s="56">
        <f t="shared" si="77"/>
        <v>2</v>
      </c>
      <c r="AT243" s="56">
        <f>IF($I$35="Ja",VLOOKUP(ROUND(AO243,0),'COP og ydelse'!$F$5:$J$31,5)/'COP og ydelse'!$J$14*$I$43,0)</f>
        <v>2.5459602160341541</v>
      </c>
      <c r="AU243" s="3">
        <f t="shared" si="78"/>
        <v>206.28857621814905</v>
      </c>
      <c r="AV243" s="3">
        <f t="shared" si="79"/>
        <v>2</v>
      </c>
      <c r="AW243" s="3">
        <f t="shared" si="80"/>
        <v>0.41179974738476588</v>
      </c>
      <c r="AX243" s="3">
        <f t="shared" si="88"/>
        <v>1.0308849810538574</v>
      </c>
      <c r="AY243" s="56">
        <f t="shared" si="81"/>
        <v>3.7724128696255854</v>
      </c>
      <c r="AZ243" s="3">
        <f t="shared" si="82"/>
        <v>0.53016466360388104</v>
      </c>
      <c r="BA243" s="3">
        <f t="shared" si="83"/>
        <v>200.55763226135835</v>
      </c>
      <c r="BB243" s="3">
        <f t="shared" si="89"/>
        <v>401.1152645227167</v>
      </c>
    </row>
    <row r="244" spans="9:54">
      <c r="I244" s="18"/>
      <c r="J244" s="16"/>
      <c r="M244" s="8">
        <f t="shared" si="90"/>
        <v>168</v>
      </c>
      <c r="N244" s="2">
        <v>13.851280999999984</v>
      </c>
      <c r="O244" s="2">
        <v>0</v>
      </c>
      <c r="Q244" s="9">
        <f t="shared" si="70"/>
        <v>168</v>
      </c>
      <c r="R244" s="3">
        <f t="shared" si="71"/>
        <v>2.4187458715086803</v>
      </c>
      <c r="S244" s="3">
        <f t="shared" si="84"/>
        <v>0</v>
      </c>
      <c r="T244" s="3">
        <f>MAX(0,MIN(T$71,$R244-SUM($S244:S244)))</f>
        <v>0</v>
      </c>
      <c r="U244" s="56">
        <f t="shared" si="72"/>
        <v>0</v>
      </c>
      <c r="V244" s="3">
        <f>MAX(0,MIN(V$71,$R244-SUM($S244:U244)))</f>
        <v>0</v>
      </c>
      <c r="W244" s="3">
        <f>MAX(0,MIN(W$71,$R244-SUM($S244:V244)))</f>
        <v>0</v>
      </c>
      <c r="X244" s="3">
        <f>MAX(0,MIN(X$71,$R244-SUM($S244:W244)))</f>
        <v>2.4187458715086803</v>
      </c>
      <c r="Y244" s="3">
        <f>MAX(0,MIN(Y$71,$R244-SUM($S244:X244)))</f>
        <v>0</v>
      </c>
      <c r="Z244" s="3">
        <f>MAX(0,MIN(Z$71,$R244-SUM($S244:Y244)))</f>
        <v>0</v>
      </c>
      <c r="AA244" s="3">
        <f t="shared" si="85"/>
        <v>0</v>
      </c>
      <c r="AC244" s="9">
        <f t="shared" si="73"/>
        <v>168</v>
      </c>
      <c r="AD244" s="3">
        <f t="shared" si="74"/>
        <v>2.4187458715086803</v>
      </c>
      <c r="AE244" s="3">
        <f>MIN(R244,Solvarmeproduktion!M172*$I$16/1000/24)</f>
        <v>0</v>
      </c>
      <c r="AF244" s="3">
        <f>IF($I$35="Ja",MAX(0,MIN(IF($I$36="væske",AS244,AT244),$AD244-SUM($AE244:AE244)))*$I$44*IF(AU244&lt;$I$23,1,0),0)</f>
        <v>2</v>
      </c>
      <c r="AG244" s="56">
        <f t="shared" si="86"/>
        <v>0</v>
      </c>
      <c r="AH244" s="3">
        <f>MAX(0,MIN(AH$71,$AD244-SUM($AE244:AG244)))</f>
        <v>0</v>
      </c>
      <c r="AI244" s="3">
        <f>IF($I$35="Ja",MAX(0,MIN(IF($I$36="væske",AS244,AT244)-AF244,$AD244-SUM($AE244:AH244)))*$I$44*IF(AU244&lt;$I$29,1,0),0)</f>
        <v>0</v>
      </c>
      <c r="AJ244" s="3">
        <f>MAX(0,MIN(AJ$71,$AD244-SUM($AE244:AI244)))</f>
        <v>0.41874587150868026</v>
      </c>
      <c r="AK244" s="3">
        <f>IF($I$35="Ja",MAX(0,MIN(IF($I$36="væske",AS244,AT244)-AF244-AI244,$AD244-SUM($AE244:AJ244)))*$I$44*IF(AU244&lt;$I$33,1,0),0)</f>
        <v>0</v>
      </c>
      <c r="AL244" s="3">
        <f>MAX(0,MIN(AL$71,$AD244-SUM($AE244:AK244)))</f>
        <v>0</v>
      </c>
      <c r="AM244" s="3">
        <f t="shared" si="87"/>
        <v>0</v>
      </c>
      <c r="AO244" s="55">
        <v>6.8</v>
      </c>
      <c r="AP244" s="58">
        <f t="shared" si="75"/>
        <v>3.6593925985507205</v>
      </c>
      <c r="AQ244" s="56">
        <f>IF($I$37="indtastes",$I$38,VLOOKUP(ROUND(AO244,0),'COP og ydelse'!$F$5:$J$31,3))</f>
        <v>3.5491222899999997</v>
      </c>
      <c r="AR244" s="56">
        <f t="shared" si="76"/>
        <v>3.6593925985507205</v>
      </c>
      <c r="AS244" s="56">
        <f t="shared" si="77"/>
        <v>2</v>
      </c>
      <c r="AT244" s="56">
        <f>IF($I$35="Ja",VLOOKUP(ROUND(AO244,0),'COP og ydelse'!$F$5:$J$31,5)/'COP og ydelse'!$J$14*$I$43,0)</f>
        <v>2.5459602160341541</v>
      </c>
      <c r="AU244" s="3">
        <f t="shared" si="78"/>
        <v>206.28857621814905</v>
      </c>
      <c r="AV244" s="3">
        <f t="shared" si="79"/>
        <v>2</v>
      </c>
      <c r="AW244" s="3">
        <f t="shared" si="80"/>
        <v>0.41874587150868026</v>
      </c>
      <c r="AX244" s="3">
        <f t="shared" si="88"/>
        <v>1.031405940363151</v>
      </c>
      <c r="AY244" s="56">
        <f t="shared" si="81"/>
        <v>3.7743192642661607</v>
      </c>
      <c r="AZ244" s="3">
        <f t="shared" si="82"/>
        <v>0.5298968794016049</v>
      </c>
      <c r="BA244" s="3">
        <f t="shared" si="83"/>
        <v>200.46390779056173</v>
      </c>
      <c r="BB244" s="3">
        <f t="shared" si="89"/>
        <v>400.92781558112347</v>
      </c>
    </row>
    <row r="245" spans="9:54">
      <c r="I245" s="18"/>
      <c r="J245" s="16"/>
      <c r="M245" s="8">
        <f t="shared" si="90"/>
        <v>169</v>
      </c>
      <c r="N245" s="2">
        <v>13.755360999999995</v>
      </c>
      <c r="O245" s="2">
        <v>0</v>
      </c>
      <c r="Q245" s="9">
        <f t="shared" si="70"/>
        <v>169</v>
      </c>
      <c r="R245" s="3">
        <f t="shared" si="71"/>
        <v>2.4032122684147961</v>
      </c>
      <c r="S245" s="3">
        <f t="shared" si="84"/>
        <v>0</v>
      </c>
      <c r="T245" s="3">
        <f>MAX(0,MIN(T$71,$R245-SUM($S245:S245)))</f>
        <v>0</v>
      </c>
      <c r="U245" s="56">
        <f t="shared" si="72"/>
        <v>0</v>
      </c>
      <c r="V245" s="3">
        <f>MAX(0,MIN(V$71,$R245-SUM($S245:U245)))</f>
        <v>0</v>
      </c>
      <c r="W245" s="3">
        <f>MAX(0,MIN(W$71,$R245-SUM($S245:V245)))</f>
        <v>0</v>
      </c>
      <c r="X245" s="3">
        <f>MAX(0,MIN(X$71,$R245-SUM($S245:W245)))</f>
        <v>2.4032122684147961</v>
      </c>
      <c r="Y245" s="3">
        <f>MAX(0,MIN(Y$71,$R245-SUM($S245:X245)))</f>
        <v>0</v>
      </c>
      <c r="Z245" s="3">
        <f>MAX(0,MIN(Z$71,$R245-SUM($S245:Y245)))</f>
        <v>0</v>
      </c>
      <c r="AA245" s="3">
        <f t="shared" si="85"/>
        <v>0</v>
      </c>
      <c r="AC245" s="9">
        <f t="shared" si="73"/>
        <v>169</v>
      </c>
      <c r="AD245" s="3">
        <f t="shared" si="74"/>
        <v>2.4032122684147961</v>
      </c>
      <c r="AE245" s="3">
        <f>MIN(R245,Solvarmeproduktion!M173*$I$16/1000/24)</f>
        <v>0</v>
      </c>
      <c r="AF245" s="3">
        <f>IF($I$35="Ja",MAX(0,MIN(IF($I$36="væske",AS245,AT245),$AD245-SUM($AE245:AE245)))*$I$44*IF(AU245&lt;$I$23,1,0),0)</f>
        <v>2</v>
      </c>
      <c r="AG245" s="56">
        <f t="shared" si="86"/>
        <v>0</v>
      </c>
      <c r="AH245" s="3">
        <f>MAX(0,MIN(AH$71,$AD245-SUM($AE245:AG245)))</f>
        <v>0</v>
      </c>
      <c r="AI245" s="3">
        <f>IF($I$35="Ja",MAX(0,MIN(IF($I$36="væske",AS245,AT245)-AF245,$AD245-SUM($AE245:AH245)))*$I$44*IF(AU245&lt;$I$29,1,0),0)</f>
        <v>0</v>
      </c>
      <c r="AJ245" s="3">
        <f>MAX(0,MIN(AJ$71,$AD245-SUM($AE245:AI245)))</f>
        <v>0.40321226841479607</v>
      </c>
      <c r="AK245" s="3">
        <f>IF($I$35="Ja",MAX(0,MIN(IF($I$36="væske",AS245,AT245)-AF245-AI245,$AD245-SUM($AE245:AJ245)))*$I$44*IF(AU245&lt;$I$33,1,0),0)</f>
        <v>0</v>
      </c>
      <c r="AL245" s="3">
        <f>MAX(0,MIN(AL$71,$AD245-SUM($AE245:AK245)))</f>
        <v>0</v>
      </c>
      <c r="AM245" s="3">
        <f t="shared" si="87"/>
        <v>0</v>
      </c>
      <c r="AO245" s="55">
        <v>6.9</v>
      </c>
      <c r="AP245" s="58">
        <f t="shared" si="75"/>
        <v>3.6593925985507205</v>
      </c>
      <c r="AQ245" s="56">
        <f>IF($I$37="indtastes",$I$38,VLOOKUP(ROUND(AO245,0),'COP og ydelse'!$F$5:$J$31,3))</f>
        <v>3.5491222899999997</v>
      </c>
      <c r="AR245" s="56">
        <f t="shared" si="76"/>
        <v>3.6593925985507205</v>
      </c>
      <c r="AS245" s="56">
        <f t="shared" si="77"/>
        <v>2</v>
      </c>
      <c r="AT245" s="56">
        <f>IF($I$35="Ja",VLOOKUP(ROUND(AO245,0),'COP og ydelse'!$F$5:$J$31,5)/'COP og ydelse'!$J$14*$I$43,0)</f>
        <v>2.5459602160341541</v>
      </c>
      <c r="AU245" s="3">
        <f t="shared" si="78"/>
        <v>206.28857621814905</v>
      </c>
      <c r="AV245" s="3">
        <f t="shared" si="79"/>
        <v>2</v>
      </c>
      <c r="AW245" s="3">
        <f t="shared" si="80"/>
        <v>0.40321226841479607</v>
      </c>
      <c r="AX245" s="3">
        <f t="shared" si="88"/>
        <v>1.0302409201311098</v>
      </c>
      <c r="AY245" s="56">
        <f t="shared" si="81"/>
        <v>3.7700559978518671</v>
      </c>
      <c r="AZ245" s="3">
        <f t="shared" si="82"/>
        <v>0.53049609903396022</v>
      </c>
      <c r="BA245" s="3">
        <f t="shared" si="83"/>
        <v>200.6736346618861</v>
      </c>
      <c r="BB245" s="3">
        <f t="shared" si="89"/>
        <v>401.3472693237722</v>
      </c>
    </row>
    <row r="246" spans="9:54">
      <c r="I246" s="18"/>
      <c r="J246" s="16"/>
      <c r="M246" s="8">
        <f t="shared" si="90"/>
        <v>170</v>
      </c>
      <c r="N246" s="2">
        <v>13.720830999999988</v>
      </c>
      <c r="O246" s="2">
        <v>0</v>
      </c>
      <c r="Q246" s="9">
        <f t="shared" si="70"/>
        <v>170</v>
      </c>
      <c r="R246" s="3">
        <f t="shared" si="71"/>
        <v>2.397620365632978</v>
      </c>
      <c r="S246" s="3">
        <f t="shared" si="84"/>
        <v>8.3249814785714294E-3</v>
      </c>
      <c r="T246" s="3">
        <f>MAX(0,MIN(T$71,$R246-SUM($S246:S246)))</f>
        <v>0</v>
      </c>
      <c r="U246" s="56">
        <f t="shared" si="72"/>
        <v>8.3249814785714296E-4</v>
      </c>
      <c r="V246" s="3">
        <f>MAX(0,MIN(V$71,$R246-SUM($S246:U246)))</f>
        <v>0</v>
      </c>
      <c r="W246" s="3">
        <f>MAX(0,MIN(W$71,$R246-SUM($S246:V246)))</f>
        <v>0</v>
      </c>
      <c r="X246" s="3">
        <f>MAX(0,MIN(X$71,$R246-SUM($S246:W246)))</f>
        <v>2.3884628860065495</v>
      </c>
      <c r="Y246" s="3">
        <f>MAX(0,MIN(Y$71,$R246-SUM($S246:X246)))</f>
        <v>0</v>
      </c>
      <c r="Z246" s="3">
        <f>MAX(0,MIN(Z$71,$R246-SUM($S246:Y246)))</f>
        <v>0</v>
      </c>
      <c r="AA246" s="3">
        <f t="shared" si="85"/>
        <v>9.1574796264285718E-3</v>
      </c>
      <c r="AC246" s="9">
        <f t="shared" si="73"/>
        <v>170</v>
      </c>
      <c r="AD246" s="3">
        <f t="shared" si="74"/>
        <v>2.397620365632978</v>
      </c>
      <c r="AE246" s="3">
        <f>MIN(R246,Solvarmeproduktion!M174*$I$16/1000/24)</f>
        <v>8.3249814785714294E-3</v>
      </c>
      <c r="AF246" s="3">
        <f>IF($I$35="Ja",MAX(0,MIN(IF($I$36="væske",AS246,AT246),$AD246-SUM($AE246:AE246)))*$I$44*IF(AU246&lt;$I$23,1,0),0)</f>
        <v>2</v>
      </c>
      <c r="AG246" s="56">
        <f t="shared" si="86"/>
        <v>0</v>
      </c>
      <c r="AH246" s="3">
        <f>MAX(0,MIN(AH$71,$AD246-SUM($AE246:AG246)))</f>
        <v>0</v>
      </c>
      <c r="AI246" s="3">
        <f>IF($I$35="Ja",MAX(0,MIN(IF($I$36="væske",AS246,AT246)-AF246,$AD246-SUM($AE246:AH246)))*$I$44*IF(AU246&lt;$I$29,1,0),0)</f>
        <v>0</v>
      </c>
      <c r="AJ246" s="3">
        <f>MAX(0,MIN(AJ$71,$AD246-SUM($AE246:AI246)))</f>
        <v>0.38929538415440668</v>
      </c>
      <c r="AK246" s="3">
        <f>IF($I$35="Ja",MAX(0,MIN(IF($I$36="væske",AS246,AT246)-AF246-AI246,$AD246-SUM($AE246:AJ246)))*$I$44*IF(AU246&lt;$I$33,1,0),0)</f>
        <v>0</v>
      </c>
      <c r="AL246" s="3">
        <f>MAX(0,MIN(AL$71,$AD246-SUM($AE246:AK246)))</f>
        <v>0</v>
      </c>
      <c r="AM246" s="3">
        <f t="shared" si="87"/>
        <v>8.3249814785714294E-3</v>
      </c>
      <c r="AO246" s="55">
        <v>7</v>
      </c>
      <c r="AP246" s="58">
        <f t="shared" si="75"/>
        <v>3.6593925985507205</v>
      </c>
      <c r="AQ246" s="56">
        <f>IF($I$37="indtastes",$I$38,VLOOKUP(ROUND(AO246,0),'COP og ydelse'!$F$5:$J$31,3))</f>
        <v>3.5491222899999997</v>
      </c>
      <c r="AR246" s="56">
        <f t="shared" si="76"/>
        <v>3.6593925985507205</v>
      </c>
      <c r="AS246" s="56">
        <f t="shared" si="77"/>
        <v>2</v>
      </c>
      <c r="AT246" s="56">
        <f>IF($I$35="Ja",VLOOKUP(ROUND(AO246,0),'COP og ydelse'!$F$5:$J$31,5)/'COP og ydelse'!$J$14*$I$43,0)</f>
        <v>2.5459602160341541</v>
      </c>
      <c r="AU246" s="3">
        <f t="shared" si="78"/>
        <v>206.28857621814905</v>
      </c>
      <c r="AV246" s="3">
        <f t="shared" si="79"/>
        <v>2</v>
      </c>
      <c r="AW246" s="3">
        <f t="shared" si="80"/>
        <v>0.38929538415440668</v>
      </c>
      <c r="AX246" s="3">
        <f t="shared" si="88"/>
        <v>1.0291971538115805</v>
      </c>
      <c r="AY246" s="56">
        <f t="shared" si="81"/>
        <v>3.7662364471075653</v>
      </c>
      <c r="AZ246" s="3">
        <f t="shared" si="82"/>
        <v>0.53103410475887181</v>
      </c>
      <c r="BA246" s="3">
        <f t="shared" si="83"/>
        <v>200.86193666560513</v>
      </c>
      <c r="BB246" s="3">
        <f t="shared" si="89"/>
        <v>401.72387333121026</v>
      </c>
    </row>
    <row r="247" spans="9:54">
      <c r="I247" s="18"/>
      <c r="J247" s="16"/>
      <c r="M247" s="8">
        <f t="shared" si="90"/>
        <v>171</v>
      </c>
      <c r="N247" s="2">
        <v>13.693973000000016</v>
      </c>
      <c r="O247" s="2">
        <v>0</v>
      </c>
      <c r="Q247" s="9">
        <f t="shared" si="70"/>
        <v>171</v>
      </c>
      <c r="R247" s="3">
        <f t="shared" si="71"/>
        <v>2.393270891989367</v>
      </c>
      <c r="S247" s="3">
        <f t="shared" si="84"/>
        <v>8.3249814785714294E-3</v>
      </c>
      <c r="T247" s="3">
        <f>MAX(0,MIN(T$71,$R247-SUM($S247:S247)))</f>
        <v>0</v>
      </c>
      <c r="U247" s="56">
        <f t="shared" si="72"/>
        <v>8.3249814785714296E-4</v>
      </c>
      <c r="V247" s="3">
        <f>MAX(0,MIN(V$71,$R247-SUM($S247:U247)))</f>
        <v>0</v>
      </c>
      <c r="W247" s="3">
        <f>MAX(0,MIN(W$71,$R247-SUM($S247:V247)))</f>
        <v>0</v>
      </c>
      <c r="X247" s="3">
        <f>MAX(0,MIN(X$71,$R247-SUM($S247:W247)))</f>
        <v>2.3841134123629386</v>
      </c>
      <c r="Y247" s="3">
        <f>MAX(0,MIN(Y$71,$R247-SUM($S247:X247)))</f>
        <v>0</v>
      </c>
      <c r="Z247" s="3">
        <f>MAX(0,MIN(Z$71,$R247-SUM($S247:Y247)))</f>
        <v>0</v>
      </c>
      <c r="AA247" s="3">
        <f t="shared" si="85"/>
        <v>9.1574796264285718E-3</v>
      </c>
      <c r="AC247" s="9">
        <f t="shared" si="73"/>
        <v>171</v>
      </c>
      <c r="AD247" s="3">
        <f t="shared" si="74"/>
        <v>2.393270891989367</v>
      </c>
      <c r="AE247" s="3">
        <f>MIN(R247,Solvarmeproduktion!M175*$I$16/1000/24)</f>
        <v>8.3249814785714294E-3</v>
      </c>
      <c r="AF247" s="3">
        <f>IF($I$35="Ja",MAX(0,MIN(IF($I$36="væske",AS247,AT247),$AD247-SUM($AE247:AE247)))*$I$44*IF(AU247&lt;$I$23,1,0),0)</f>
        <v>2</v>
      </c>
      <c r="AG247" s="56">
        <f t="shared" si="86"/>
        <v>0</v>
      </c>
      <c r="AH247" s="3">
        <f>MAX(0,MIN(AH$71,$AD247-SUM($AE247:AG247)))</f>
        <v>0</v>
      </c>
      <c r="AI247" s="3">
        <f>IF($I$35="Ja",MAX(0,MIN(IF($I$36="væske",AS247,AT247)-AF247,$AD247-SUM($AE247:AH247)))*$I$44*IF(AU247&lt;$I$29,1,0),0)</f>
        <v>0</v>
      </c>
      <c r="AJ247" s="3">
        <f>MAX(0,MIN(AJ$71,$AD247-SUM($AE247:AI247)))</f>
        <v>0.38494591051079574</v>
      </c>
      <c r="AK247" s="3">
        <f>IF($I$35="Ja",MAX(0,MIN(IF($I$36="væske",AS247,AT247)-AF247-AI247,$AD247-SUM($AE247:AJ247)))*$I$44*IF(AU247&lt;$I$33,1,0),0)</f>
        <v>0</v>
      </c>
      <c r="AL247" s="3">
        <f>MAX(0,MIN(AL$71,$AD247-SUM($AE247:AK247)))</f>
        <v>0</v>
      </c>
      <c r="AM247" s="3">
        <f t="shared" si="87"/>
        <v>8.3249814785714294E-3</v>
      </c>
      <c r="AO247" s="55">
        <v>7</v>
      </c>
      <c r="AP247" s="58">
        <f t="shared" si="75"/>
        <v>3.6593925985507205</v>
      </c>
      <c r="AQ247" s="56">
        <f>IF($I$37="indtastes",$I$38,VLOOKUP(ROUND(AO247,0),'COP og ydelse'!$F$5:$J$31,3))</f>
        <v>3.5491222899999997</v>
      </c>
      <c r="AR247" s="56">
        <f t="shared" si="76"/>
        <v>3.6593925985507205</v>
      </c>
      <c r="AS247" s="56">
        <f t="shared" si="77"/>
        <v>2</v>
      </c>
      <c r="AT247" s="56">
        <f>IF($I$35="Ja",VLOOKUP(ROUND(AO247,0),'COP og ydelse'!$F$5:$J$31,5)/'COP og ydelse'!$J$14*$I$43,0)</f>
        <v>2.5459602160341541</v>
      </c>
      <c r="AU247" s="3">
        <f t="shared" si="78"/>
        <v>206.28857621814905</v>
      </c>
      <c r="AV247" s="3">
        <f t="shared" si="79"/>
        <v>2</v>
      </c>
      <c r="AW247" s="3">
        <f t="shared" si="80"/>
        <v>0.38494591051079574</v>
      </c>
      <c r="AX247" s="3">
        <f t="shared" si="88"/>
        <v>1.0288709432883096</v>
      </c>
      <c r="AY247" s="56">
        <f t="shared" si="81"/>
        <v>3.7650427147331382</v>
      </c>
      <c r="AZ247" s="3">
        <f t="shared" si="82"/>
        <v>0.53120247272991628</v>
      </c>
      <c r="BA247" s="3">
        <f t="shared" si="83"/>
        <v>200.9208654554707</v>
      </c>
      <c r="BB247" s="3">
        <f t="shared" si="89"/>
        <v>401.84173091094141</v>
      </c>
    </row>
    <row r="248" spans="9:54">
      <c r="I248" s="18"/>
      <c r="J248" s="16"/>
      <c r="M248" s="8">
        <f t="shared" si="90"/>
        <v>172</v>
      </c>
      <c r="N248" s="2">
        <v>13.433073</v>
      </c>
      <c r="O248" s="2">
        <v>0</v>
      </c>
      <c r="Q248" s="9">
        <f t="shared" si="70"/>
        <v>172</v>
      </c>
      <c r="R248" s="3">
        <f t="shared" si="71"/>
        <v>2.3510198802379585</v>
      </c>
      <c r="S248" s="3">
        <f t="shared" si="84"/>
        <v>0.11742699710357142</v>
      </c>
      <c r="T248" s="3">
        <f>MAX(0,MIN(T$71,$R248-SUM($S248:S248)))</f>
        <v>0</v>
      </c>
      <c r="U248" s="56">
        <f t="shared" si="72"/>
        <v>1.1742699710357143E-2</v>
      </c>
      <c r="V248" s="3">
        <f>MAX(0,MIN(V$71,$R248-SUM($S248:U248)))</f>
        <v>0</v>
      </c>
      <c r="W248" s="3">
        <f>MAX(0,MIN(W$71,$R248-SUM($S248:V248)))</f>
        <v>0</v>
      </c>
      <c r="X248" s="3">
        <f>MAX(0,MIN(X$71,$R248-SUM($S248:W248)))</f>
        <v>2.2218501834240301</v>
      </c>
      <c r="Y248" s="3">
        <f>MAX(0,MIN(Y$71,$R248-SUM($S248:X248)))</f>
        <v>0</v>
      </c>
      <c r="Z248" s="3">
        <f>MAX(0,MIN(Z$71,$R248-SUM($S248:Y248)))</f>
        <v>0</v>
      </c>
      <c r="AA248" s="3">
        <f t="shared" si="85"/>
        <v>0.12916969681392856</v>
      </c>
      <c r="AC248" s="9">
        <f t="shared" si="73"/>
        <v>172</v>
      </c>
      <c r="AD248" s="3">
        <f t="shared" si="74"/>
        <v>2.3510198802379585</v>
      </c>
      <c r="AE248" s="3">
        <f>MIN(R248,Solvarmeproduktion!M176*$I$16/1000/24)</f>
        <v>0.11742699710357142</v>
      </c>
      <c r="AF248" s="3">
        <f>IF($I$35="Ja",MAX(0,MIN(IF($I$36="væske",AS248,AT248),$AD248-SUM($AE248:AE248)))*$I$44*IF(AU248&lt;$I$23,1,0),0)</f>
        <v>2</v>
      </c>
      <c r="AG248" s="56">
        <f t="shared" si="86"/>
        <v>0</v>
      </c>
      <c r="AH248" s="3">
        <f>MAX(0,MIN(AH$71,$AD248-SUM($AE248:AG248)))</f>
        <v>0</v>
      </c>
      <c r="AI248" s="3">
        <f>IF($I$35="Ja",MAX(0,MIN(IF($I$36="væske",AS248,AT248)-AF248,$AD248-SUM($AE248:AH248)))*$I$44*IF(AU248&lt;$I$29,1,0),0)</f>
        <v>0</v>
      </c>
      <c r="AJ248" s="3">
        <f>MAX(0,MIN(AJ$71,$AD248-SUM($AE248:AI248)))</f>
        <v>0.2335928831343872</v>
      </c>
      <c r="AK248" s="3">
        <f>IF($I$35="Ja",MAX(0,MIN(IF($I$36="væske",AS248,AT248)-AF248-AI248,$AD248-SUM($AE248:AJ248)))*$I$44*IF(AU248&lt;$I$33,1,0),0)</f>
        <v>0</v>
      </c>
      <c r="AL248" s="3">
        <f>MAX(0,MIN(AL$71,$AD248-SUM($AE248:AK248)))</f>
        <v>0</v>
      </c>
      <c r="AM248" s="3">
        <f t="shared" si="87"/>
        <v>0.11742699710357142</v>
      </c>
      <c r="AO248" s="55">
        <v>7.1</v>
      </c>
      <c r="AP248" s="58">
        <f t="shared" si="75"/>
        <v>3.6593925985507205</v>
      </c>
      <c r="AQ248" s="56">
        <f>IF($I$37="indtastes",$I$38,VLOOKUP(ROUND(AO248,0),'COP og ydelse'!$F$5:$J$31,3))</f>
        <v>3.5491222899999997</v>
      </c>
      <c r="AR248" s="56">
        <f t="shared" si="76"/>
        <v>3.6593925985507205</v>
      </c>
      <c r="AS248" s="56">
        <f t="shared" si="77"/>
        <v>2</v>
      </c>
      <c r="AT248" s="56">
        <f>IF($I$35="Ja",VLOOKUP(ROUND(AO248,0),'COP og ydelse'!$F$5:$J$31,5)/'COP og ydelse'!$J$14*$I$43,0)</f>
        <v>2.5459602160341541</v>
      </c>
      <c r="AU248" s="3">
        <f t="shared" si="78"/>
        <v>206.28857621814905</v>
      </c>
      <c r="AV248" s="3">
        <f t="shared" si="79"/>
        <v>2</v>
      </c>
      <c r="AW248" s="3">
        <f t="shared" si="80"/>
        <v>0.2335928831343872</v>
      </c>
      <c r="AX248" s="3">
        <f t="shared" si="88"/>
        <v>1.0175194662350791</v>
      </c>
      <c r="AY248" s="56">
        <f t="shared" si="81"/>
        <v>3.7235032036219282</v>
      </c>
      <c r="AZ248" s="3">
        <f t="shared" si="82"/>
        <v>0.53712858311886469</v>
      </c>
      <c r="BA248" s="3">
        <f t="shared" si="83"/>
        <v>202.99500409160265</v>
      </c>
      <c r="BB248" s="3">
        <f t="shared" si="89"/>
        <v>405.9900081832053</v>
      </c>
    </row>
    <row r="249" spans="9:54">
      <c r="I249" s="18"/>
      <c r="J249" s="16"/>
      <c r="M249" s="8">
        <f t="shared" si="90"/>
        <v>173</v>
      </c>
      <c r="N249" s="2">
        <v>13.325644000000009</v>
      </c>
      <c r="O249" s="2">
        <v>0</v>
      </c>
      <c r="Q249" s="9">
        <f t="shared" si="70"/>
        <v>173</v>
      </c>
      <c r="R249" s="3">
        <f t="shared" si="71"/>
        <v>2.3336224714934528</v>
      </c>
      <c r="S249" s="3">
        <f t="shared" si="84"/>
        <v>0.11742699710357142</v>
      </c>
      <c r="T249" s="3">
        <f>MAX(0,MIN(T$71,$R249-SUM($S249:S249)))</f>
        <v>0</v>
      </c>
      <c r="U249" s="56">
        <f t="shared" si="72"/>
        <v>1.1742699710357143E-2</v>
      </c>
      <c r="V249" s="3">
        <f>MAX(0,MIN(V$71,$R249-SUM($S249:U249)))</f>
        <v>0</v>
      </c>
      <c r="W249" s="3">
        <f>MAX(0,MIN(W$71,$R249-SUM($S249:V249)))</f>
        <v>0</v>
      </c>
      <c r="X249" s="3">
        <f>MAX(0,MIN(X$71,$R249-SUM($S249:W249)))</f>
        <v>2.2044527746795244</v>
      </c>
      <c r="Y249" s="3">
        <f>MAX(0,MIN(Y$71,$R249-SUM($S249:X249)))</f>
        <v>0</v>
      </c>
      <c r="Z249" s="3">
        <f>MAX(0,MIN(Z$71,$R249-SUM($S249:Y249)))</f>
        <v>0</v>
      </c>
      <c r="AA249" s="3">
        <f t="shared" si="85"/>
        <v>0.12916969681392856</v>
      </c>
      <c r="AC249" s="9">
        <f t="shared" si="73"/>
        <v>173</v>
      </c>
      <c r="AD249" s="3">
        <f t="shared" si="74"/>
        <v>2.3336224714934528</v>
      </c>
      <c r="AE249" s="3">
        <f>MIN(R249,Solvarmeproduktion!M177*$I$16/1000/24)</f>
        <v>0.11742699710357142</v>
      </c>
      <c r="AF249" s="3">
        <f>IF($I$35="Ja",MAX(0,MIN(IF($I$36="væske",AS249,AT249),$AD249-SUM($AE249:AE249)))*$I$44*IF(AU249&lt;$I$23,1,0),0)</f>
        <v>2</v>
      </c>
      <c r="AG249" s="56">
        <f t="shared" si="86"/>
        <v>0</v>
      </c>
      <c r="AH249" s="3">
        <f>MAX(0,MIN(AH$71,$AD249-SUM($AE249:AG249)))</f>
        <v>0</v>
      </c>
      <c r="AI249" s="3">
        <f>IF($I$35="Ja",MAX(0,MIN(IF($I$36="væske",AS249,AT249)-AF249,$AD249-SUM($AE249:AH249)))*$I$44*IF(AU249&lt;$I$29,1,0),0)</f>
        <v>0</v>
      </c>
      <c r="AJ249" s="3">
        <f>MAX(0,MIN(AJ$71,$AD249-SUM($AE249:AI249)))</f>
        <v>0.21619547438988151</v>
      </c>
      <c r="AK249" s="3">
        <f>IF($I$35="Ja",MAX(0,MIN(IF($I$36="væske",AS249,AT249)-AF249-AI249,$AD249-SUM($AE249:AJ249)))*$I$44*IF(AU249&lt;$I$33,1,0),0)</f>
        <v>0</v>
      </c>
      <c r="AL249" s="3">
        <f>MAX(0,MIN(AL$71,$AD249-SUM($AE249:AK249)))</f>
        <v>0</v>
      </c>
      <c r="AM249" s="3">
        <f t="shared" si="87"/>
        <v>0.11742699710357142</v>
      </c>
      <c r="AO249" s="55">
        <v>7.2</v>
      </c>
      <c r="AP249" s="58">
        <f t="shared" si="75"/>
        <v>3.6593925985507205</v>
      </c>
      <c r="AQ249" s="56">
        <f>IF($I$37="indtastes",$I$38,VLOOKUP(ROUND(AO249,0),'COP og ydelse'!$F$5:$J$31,3))</f>
        <v>3.5491222899999997</v>
      </c>
      <c r="AR249" s="56">
        <f t="shared" si="76"/>
        <v>3.6593925985507205</v>
      </c>
      <c r="AS249" s="56">
        <f t="shared" si="77"/>
        <v>2</v>
      </c>
      <c r="AT249" s="56">
        <f>IF($I$35="Ja",VLOOKUP(ROUND(AO249,0),'COP og ydelse'!$F$5:$J$31,5)/'COP og ydelse'!$J$14*$I$43,0)</f>
        <v>2.5459602160341541</v>
      </c>
      <c r="AU249" s="3">
        <f t="shared" si="78"/>
        <v>206.28857621814905</v>
      </c>
      <c r="AV249" s="3">
        <f t="shared" si="79"/>
        <v>2</v>
      </c>
      <c r="AW249" s="3">
        <f t="shared" si="80"/>
        <v>0.21619547438988151</v>
      </c>
      <c r="AX249" s="3">
        <f t="shared" si="88"/>
        <v>1.016214660579241</v>
      </c>
      <c r="AY249" s="56">
        <f t="shared" si="81"/>
        <v>3.7187284074624074</v>
      </c>
      <c r="AZ249" s="3">
        <f t="shared" si="82"/>
        <v>0.53781824883650586</v>
      </c>
      <c r="BA249" s="3">
        <f t="shared" si="83"/>
        <v>203.23638709277702</v>
      </c>
      <c r="BB249" s="3">
        <f t="shared" si="89"/>
        <v>406.47277418555404</v>
      </c>
    </row>
    <row r="250" spans="9:54">
      <c r="I250" s="18"/>
      <c r="J250" s="16"/>
      <c r="M250" s="8">
        <f t="shared" si="90"/>
        <v>174</v>
      </c>
      <c r="N250" s="2">
        <v>13.20670399999999</v>
      </c>
      <c r="O250" s="2">
        <v>0</v>
      </c>
      <c r="Q250" s="9">
        <f t="shared" si="70"/>
        <v>174</v>
      </c>
      <c r="R250" s="3">
        <f t="shared" si="71"/>
        <v>2.3143609332116855</v>
      </c>
      <c r="S250" s="3">
        <f t="shared" si="84"/>
        <v>0.11742699710357142</v>
      </c>
      <c r="T250" s="3">
        <f>MAX(0,MIN(T$71,$R250-SUM($S250:S250)))</f>
        <v>0</v>
      </c>
      <c r="U250" s="56">
        <f t="shared" si="72"/>
        <v>1.1742699710357143E-2</v>
      </c>
      <c r="V250" s="3">
        <f>MAX(0,MIN(V$71,$R250-SUM($S250:U250)))</f>
        <v>0</v>
      </c>
      <c r="W250" s="3">
        <f>MAX(0,MIN(W$71,$R250-SUM($S250:V250)))</f>
        <v>0</v>
      </c>
      <c r="X250" s="3">
        <f>MAX(0,MIN(X$71,$R250-SUM($S250:W250)))</f>
        <v>2.185191236397757</v>
      </c>
      <c r="Y250" s="3">
        <f>MAX(0,MIN(Y$71,$R250-SUM($S250:X250)))</f>
        <v>0</v>
      </c>
      <c r="Z250" s="3">
        <f>MAX(0,MIN(Z$71,$R250-SUM($S250:Y250)))</f>
        <v>0</v>
      </c>
      <c r="AA250" s="3">
        <f t="shared" si="85"/>
        <v>0.12916969681392856</v>
      </c>
      <c r="AC250" s="9">
        <f t="shared" si="73"/>
        <v>174</v>
      </c>
      <c r="AD250" s="3">
        <f t="shared" si="74"/>
        <v>2.3143609332116855</v>
      </c>
      <c r="AE250" s="3">
        <f>MIN(R250,Solvarmeproduktion!M178*$I$16/1000/24)</f>
        <v>0.11742699710357142</v>
      </c>
      <c r="AF250" s="3">
        <f>IF($I$35="Ja",MAX(0,MIN(IF($I$36="væske",AS250,AT250),$AD250-SUM($AE250:AE250)))*$I$44*IF(AU250&lt;$I$23,1,0),0)</f>
        <v>2</v>
      </c>
      <c r="AG250" s="56">
        <f t="shared" si="86"/>
        <v>0</v>
      </c>
      <c r="AH250" s="3">
        <f>MAX(0,MIN(AH$71,$AD250-SUM($AE250:AG250)))</f>
        <v>0</v>
      </c>
      <c r="AI250" s="3">
        <f>IF($I$35="Ja",MAX(0,MIN(IF($I$36="væske",AS250,AT250)-AF250,$AD250-SUM($AE250:AH250)))*$I$44*IF(AU250&lt;$I$29,1,0),0)</f>
        <v>0</v>
      </c>
      <c r="AJ250" s="3">
        <f>MAX(0,MIN(AJ$71,$AD250-SUM($AE250:AI250)))</f>
        <v>0.19693393610811416</v>
      </c>
      <c r="AK250" s="3">
        <f>IF($I$35="Ja",MAX(0,MIN(IF($I$36="væske",AS250,AT250)-AF250-AI250,$AD250-SUM($AE250:AJ250)))*$I$44*IF(AU250&lt;$I$33,1,0),0)</f>
        <v>0</v>
      </c>
      <c r="AL250" s="3">
        <f>MAX(0,MIN(AL$71,$AD250-SUM($AE250:AK250)))</f>
        <v>0</v>
      </c>
      <c r="AM250" s="3">
        <f t="shared" si="87"/>
        <v>0.11742699710357142</v>
      </c>
      <c r="AO250" s="55">
        <v>7.5</v>
      </c>
      <c r="AP250" s="58">
        <f t="shared" si="75"/>
        <v>3.6593925985507205</v>
      </c>
      <c r="AQ250" s="56">
        <f>IF($I$37="indtastes",$I$38,VLOOKUP(ROUND(AO250,0),'COP og ydelse'!$F$5:$J$31,3))</f>
        <v>3.5979159999999997</v>
      </c>
      <c r="AR250" s="56">
        <f t="shared" si="76"/>
        <v>3.6593925985507205</v>
      </c>
      <c r="AS250" s="56">
        <f t="shared" si="77"/>
        <v>2</v>
      </c>
      <c r="AT250" s="56">
        <f>IF($I$35="Ja",VLOOKUP(ROUND(AO250,0),'COP og ydelse'!$F$5:$J$31,5)/'COP og ydelse'!$J$14*$I$43,0)</f>
        <v>2.6235404313107731</v>
      </c>
      <c r="AU250" s="3">
        <f t="shared" si="78"/>
        <v>206.28857621814905</v>
      </c>
      <c r="AV250" s="3">
        <f t="shared" si="79"/>
        <v>2</v>
      </c>
      <c r="AW250" s="3">
        <f t="shared" si="80"/>
        <v>0.19693393610811416</v>
      </c>
      <c r="AX250" s="3">
        <f t="shared" si="88"/>
        <v>1.0147700452081085</v>
      </c>
      <c r="AY250" s="56">
        <f t="shared" si="81"/>
        <v>3.7134419926655324</v>
      </c>
      <c r="AZ250" s="3">
        <f t="shared" si="82"/>
        <v>0.53858388092508946</v>
      </c>
      <c r="BA250" s="3">
        <f t="shared" si="83"/>
        <v>203.5043583237813</v>
      </c>
      <c r="BB250" s="3">
        <f t="shared" si="89"/>
        <v>407.00871664756261</v>
      </c>
    </row>
    <row r="251" spans="9:54">
      <c r="I251" s="18"/>
      <c r="J251" s="16"/>
      <c r="M251" s="8">
        <f t="shared" si="90"/>
        <v>175</v>
      </c>
      <c r="N251" s="2">
        <v>13.118457999999997</v>
      </c>
      <c r="O251" s="2">
        <v>0</v>
      </c>
      <c r="Q251" s="9">
        <f t="shared" si="70"/>
        <v>175</v>
      </c>
      <c r="R251" s="3">
        <f t="shared" si="71"/>
        <v>2.3000700831426388</v>
      </c>
      <c r="S251" s="3">
        <f t="shared" si="84"/>
        <v>0.15176161320357143</v>
      </c>
      <c r="T251" s="3">
        <f>MAX(0,MIN(T$71,$R251-SUM($S251:S251)))</f>
        <v>0</v>
      </c>
      <c r="U251" s="56">
        <f t="shared" si="72"/>
        <v>1.5176161320357144E-2</v>
      </c>
      <c r="V251" s="3">
        <f>MAX(0,MIN(V$71,$R251-SUM($S251:U251)))</f>
        <v>0</v>
      </c>
      <c r="W251" s="3">
        <f>MAX(0,MIN(W$71,$R251-SUM($S251:V251)))</f>
        <v>0</v>
      </c>
      <c r="X251" s="3">
        <f>MAX(0,MIN(X$71,$R251-SUM($S251:W251)))</f>
        <v>2.1331323086187104</v>
      </c>
      <c r="Y251" s="3">
        <f>MAX(0,MIN(Y$71,$R251-SUM($S251:X251)))</f>
        <v>0</v>
      </c>
      <c r="Z251" s="3">
        <f>MAX(0,MIN(Z$71,$R251-SUM($S251:Y251)))</f>
        <v>0</v>
      </c>
      <c r="AA251" s="3">
        <f t="shared" si="85"/>
        <v>0.16693777452392858</v>
      </c>
      <c r="AC251" s="9">
        <f t="shared" si="73"/>
        <v>175</v>
      </c>
      <c r="AD251" s="3">
        <f t="shared" si="74"/>
        <v>2.3000700831426388</v>
      </c>
      <c r="AE251" s="3">
        <f>MIN(R251,Solvarmeproduktion!M179*$I$16/1000/24)</f>
        <v>0.15176161320357143</v>
      </c>
      <c r="AF251" s="3">
        <f>IF($I$35="Ja",MAX(0,MIN(IF($I$36="væske",AS251,AT251),$AD251-SUM($AE251:AE251)))*$I$44*IF(AU251&lt;$I$23,1,0),0)</f>
        <v>2</v>
      </c>
      <c r="AG251" s="56">
        <f t="shared" si="86"/>
        <v>0</v>
      </c>
      <c r="AH251" s="3">
        <f>MAX(0,MIN(AH$71,$AD251-SUM($AE251:AG251)))</f>
        <v>0</v>
      </c>
      <c r="AI251" s="3">
        <f>IF($I$35="Ja",MAX(0,MIN(IF($I$36="væske",AS251,AT251)-AF251,$AD251-SUM($AE251:AH251)))*$I$44*IF(AU251&lt;$I$29,1,0),0)</f>
        <v>0</v>
      </c>
      <c r="AJ251" s="3">
        <f>MAX(0,MIN(AJ$71,$AD251-SUM($AE251:AI251)))</f>
        <v>0.14830846993906732</v>
      </c>
      <c r="AK251" s="3">
        <f>IF($I$35="Ja",MAX(0,MIN(IF($I$36="væske",AS251,AT251)-AF251-AI251,$AD251-SUM($AE251:AJ251)))*$I$44*IF(AU251&lt;$I$33,1,0),0)</f>
        <v>0</v>
      </c>
      <c r="AL251" s="3">
        <f>MAX(0,MIN(AL$71,$AD251-SUM($AE251:AK251)))</f>
        <v>0</v>
      </c>
      <c r="AM251" s="3">
        <f t="shared" si="87"/>
        <v>0.15176161320357143</v>
      </c>
      <c r="AO251" s="55">
        <v>7.5</v>
      </c>
      <c r="AP251" s="58">
        <f t="shared" si="75"/>
        <v>3.6593925985507205</v>
      </c>
      <c r="AQ251" s="56">
        <f>IF($I$37="indtastes",$I$38,VLOOKUP(ROUND(AO251,0),'COP og ydelse'!$F$5:$J$31,3))</f>
        <v>3.5979159999999997</v>
      </c>
      <c r="AR251" s="56">
        <f t="shared" si="76"/>
        <v>3.6593925985507205</v>
      </c>
      <c r="AS251" s="56">
        <f t="shared" si="77"/>
        <v>2</v>
      </c>
      <c r="AT251" s="56">
        <f>IF($I$35="Ja",VLOOKUP(ROUND(AO251,0),'COP og ydelse'!$F$5:$J$31,5)/'COP og ydelse'!$J$14*$I$43,0)</f>
        <v>2.6235404313107731</v>
      </c>
      <c r="AU251" s="3">
        <f t="shared" si="78"/>
        <v>206.28857621814905</v>
      </c>
      <c r="AV251" s="3">
        <f t="shared" si="79"/>
        <v>2</v>
      </c>
      <c r="AW251" s="3">
        <f t="shared" si="80"/>
        <v>0.14830846993906732</v>
      </c>
      <c r="AX251" s="3">
        <f t="shared" si="88"/>
        <v>1.01112313524543</v>
      </c>
      <c r="AY251" s="56">
        <f t="shared" si="81"/>
        <v>3.7000965173405254</v>
      </c>
      <c r="AZ251" s="3">
        <f t="shared" si="82"/>
        <v>0.54052644049337295</v>
      </c>
      <c r="BA251" s="3">
        <f t="shared" si="83"/>
        <v>204.18425417268054</v>
      </c>
      <c r="BB251" s="3">
        <f t="shared" si="89"/>
        <v>408.36850834536108</v>
      </c>
    </row>
    <row r="252" spans="9:54">
      <c r="I252" s="18"/>
      <c r="J252" s="16"/>
      <c r="M252" s="8">
        <f t="shared" si="90"/>
        <v>176</v>
      </c>
      <c r="N252" s="2">
        <v>13.049396</v>
      </c>
      <c r="O252" s="2">
        <v>0</v>
      </c>
      <c r="Q252" s="9">
        <f t="shared" si="70"/>
        <v>176</v>
      </c>
      <c r="R252" s="3">
        <f t="shared" si="71"/>
        <v>2.2888859536923687</v>
      </c>
      <c r="S252" s="3">
        <f t="shared" si="84"/>
        <v>0.15176161320357143</v>
      </c>
      <c r="T252" s="3">
        <f>MAX(0,MIN(T$71,$R252-SUM($S252:S252)))</f>
        <v>0</v>
      </c>
      <c r="U252" s="56">
        <f t="shared" si="72"/>
        <v>1.5176161320357144E-2</v>
      </c>
      <c r="V252" s="3">
        <f>MAX(0,MIN(V$71,$R252-SUM($S252:U252)))</f>
        <v>0</v>
      </c>
      <c r="W252" s="3">
        <f>MAX(0,MIN(W$71,$R252-SUM($S252:V252)))</f>
        <v>0</v>
      </c>
      <c r="X252" s="3">
        <f>MAX(0,MIN(X$71,$R252-SUM($S252:W252)))</f>
        <v>2.1219481791684403</v>
      </c>
      <c r="Y252" s="3">
        <f>MAX(0,MIN(Y$71,$R252-SUM($S252:X252)))</f>
        <v>0</v>
      </c>
      <c r="Z252" s="3">
        <f>MAX(0,MIN(Z$71,$R252-SUM($S252:Y252)))</f>
        <v>0</v>
      </c>
      <c r="AA252" s="3">
        <f t="shared" si="85"/>
        <v>0.16693777452392858</v>
      </c>
      <c r="AC252" s="9">
        <f t="shared" si="73"/>
        <v>176</v>
      </c>
      <c r="AD252" s="3">
        <f t="shared" si="74"/>
        <v>2.2888859536923687</v>
      </c>
      <c r="AE252" s="3">
        <f>MIN(R252,Solvarmeproduktion!M180*$I$16/1000/24)</f>
        <v>0.15176161320357143</v>
      </c>
      <c r="AF252" s="3">
        <f>IF($I$35="Ja",MAX(0,MIN(IF($I$36="væske",AS252,AT252),$AD252-SUM($AE252:AE252)))*$I$44*IF(AU252&lt;$I$23,1,0),0)</f>
        <v>2</v>
      </c>
      <c r="AG252" s="56">
        <f t="shared" si="86"/>
        <v>0</v>
      </c>
      <c r="AH252" s="3">
        <f>MAX(0,MIN(AH$71,$AD252-SUM($AE252:AG252)))</f>
        <v>0</v>
      </c>
      <c r="AI252" s="3">
        <f>IF($I$35="Ja",MAX(0,MIN(IF($I$36="væske",AS252,AT252)-AF252,$AD252-SUM($AE252:AH252)))*$I$44*IF(AU252&lt;$I$29,1,0),0)</f>
        <v>0</v>
      </c>
      <c r="AJ252" s="3">
        <f>MAX(0,MIN(AJ$71,$AD252-SUM($AE252:AI252)))</f>
        <v>0.13712434048879718</v>
      </c>
      <c r="AK252" s="3">
        <f>IF($I$35="Ja",MAX(0,MIN(IF($I$36="væske",AS252,AT252)-AF252-AI252,$AD252-SUM($AE252:AJ252)))*$I$44*IF(AU252&lt;$I$33,1,0),0)</f>
        <v>0</v>
      </c>
      <c r="AL252" s="3">
        <f>MAX(0,MIN(AL$71,$AD252-SUM($AE252:AK252)))</f>
        <v>0</v>
      </c>
      <c r="AM252" s="3">
        <f t="shared" si="87"/>
        <v>0.15176161320357143</v>
      </c>
      <c r="AO252" s="55">
        <v>7.5</v>
      </c>
      <c r="AP252" s="58">
        <f t="shared" si="75"/>
        <v>3.6593925985507205</v>
      </c>
      <c r="AQ252" s="56">
        <f>IF($I$37="indtastes",$I$38,VLOOKUP(ROUND(AO252,0),'COP og ydelse'!$F$5:$J$31,3))</f>
        <v>3.5979159999999997</v>
      </c>
      <c r="AR252" s="56">
        <f t="shared" si="76"/>
        <v>3.6593925985507205</v>
      </c>
      <c r="AS252" s="56">
        <f t="shared" si="77"/>
        <v>2</v>
      </c>
      <c r="AT252" s="56">
        <f>IF($I$35="Ja",VLOOKUP(ROUND(AO252,0),'COP og ydelse'!$F$5:$J$31,5)/'COP og ydelse'!$J$14*$I$43,0)</f>
        <v>2.6235404313107731</v>
      </c>
      <c r="AU252" s="3">
        <f t="shared" si="78"/>
        <v>206.28857621814905</v>
      </c>
      <c r="AV252" s="3">
        <f t="shared" si="79"/>
        <v>2</v>
      </c>
      <c r="AW252" s="3">
        <f t="shared" si="80"/>
        <v>0.13712434048879718</v>
      </c>
      <c r="AX252" s="3">
        <f t="shared" si="88"/>
        <v>1.0102843255366598</v>
      </c>
      <c r="AY252" s="56">
        <f t="shared" si="81"/>
        <v>3.6970269833006597</v>
      </c>
      <c r="AZ252" s="3">
        <f t="shared" si="82"/>
        <v>0.54097522388501063</v>
      </c>
      <c r="BA252" s="3">
        <f t="shared" si="83"/>
        <v>204.34132835975373</v>
      </c>
      <c r="BB252" s="3">
        <f t="shared" si="89"/>
        <v>408.68265671950746</v>
      </c>
    </row>
    <row r="253" spans="9:54">
      <c r="I253" s="18"/>
      <c r="J253" s="16"/>
      <c r="M253" s="8">
        <f t="shared" si="90"/>
        <v>177</v>
      </c>
      <c r="N253" s="2">
        <v>13.049396</v>
      </c>
      <c r="O253" s="2">
        <v>0</v>
      </c>
      <c r="Q253" s="9">
        <f t="shared" si="70"/>
        <v>177</v>
      </c>
      <c r="R253" s="3">
        <f t="shared" si="71"/>
        <v>2.2888859536923687</v>
      </c>
      <c r="S253" s="3">
        <f t="shared" si="84"/>
        <v>0.14343663172500001</v>
      </c>
      <c r="T253" s="3">
        <f>MAX(0,MIN(T$71,$R253-SUM($S253:S253)))</f>
        <v>0</v>
      </c>
      <c r="U253" s="56">
        <f t="shared" si="72"/>
        <v>1.4343663172500002E-2</v>
      </c>
      <c r="V253" s="3">
        <f>MAX(0,MIN(V$71,$R253-SUM($S253:U253)))</f>
        <v>0</v>
      </c>
      <c r="W253" s="3">
        <f>MAX(0,MIN(W$71,$R253-SUM($S253:V253)))</f>
        <v>0</v>
      </c>
      <c r="X253" s="3">
        <f>MAX(0,MIN(X$71,$R253-SUM($S253:W253)))</f>
        <v>2.1311056587948687</v>
      </c>
      <c r="Y253" s="3">
        <f>MAX(0,MIN(Y$71,$R253-SUM($S253:X253)))</f>
        <v>0</v>
      </c>
      <c r="Z253" s="3">
        <f>MAX(0,MIN(Z$71,$R253-SUM($S253:Y253)))</f>
        <v>0</v>
      </c>
      <c r="AA253" s="3">
        <f t="shared" si="85"/>
        <v>0.15778029489750001</v>
      </c>
      <c r="AC253" s="9">
        <f t="shared" si="73"/>
        <v>177</v>
      </c>
      <c r="AD253" s="3">
        <f t="shared" si="74"/>
        <v>2.2888859536923687</v>
      </c>
      <c r="AE253" s="3">
        <f>MIN(R253,Solvarmeproduktion!M181*$I$16/1000/24)</f>
        <v>0.14343663172500001</v>
      </c>
      <c r="AF253" s="3">
        <f>IF($I$35="Ja",MAX(0,MIN(IF($I$36="væske",AS253,AT253),$AD253-SUM($AE253:AE253)))*$I$44*IF(AU253&lt;$I$23,1,0),0)</f>
        <v>2</v>
      </c>
      <c r="AG253" s="56">
        <f t="shared" si="86"/>
        <v>0</v>
      </c>
      <c r="AH253" s="3">
        <f>MAX(0,MIN(AH$71,$AD253-SUM($AE253:AG253)))</f>
        <v>0</v>
      </c>
      <c r="AI253" s="3">
        <f>IF($I$35="Ja",MAX(0,MIN(IF($I$36="væske",AS253,AT253)-AF253,$AD253-SUM($AE253:AH253)))*$I$44*IF(AU253&lt;$I$29,1,0),0)</f>
        <v>0</v>
      </c>
      <c r="AJ253" s="3">
        <f>MAX(0,MIN(AJ$71,$AD253-SUM($AE253:AI253)))</f>
        <v>0.14544932196736848</v>
      </c>
      <c r="AK253" s="3">
        <f>IF($I$35="Ja",MAX(0,MIN(IF($I$36="væske",AS253,AT253)-AF253-AI253,$AD253-SUM($AE253:AJ253)))*$I$44*IF(AU253&lt;$I$33,1,0),0)</f>
        <v>0</v>
      </c>
      <c r="AL253" s="3">
        <f>MAX(0,MIN(AL$71,$AD253-SUM($AE253:AK253)))</f>
        <v>0</v>
      </c>
      <c r="AM253" s="3">
        <f t="shared" si="87"/>
        <v>0.14343663172500001</v>
      </c>
      <c r="AO253" s="55">
        <v>7.5</v>
      </c>
      <c r="AP253" s="58">
        <f t="shared" si="75"/>
        <v>3.6593925985507205</v>
      </c>
      <c r="AQ253" s="56">
        <f>IF($I$37="indtastes",$I$38,VLOOKUP(ROUND(AO253,0),'COP og ydelse'!$F$5:$J$31,3))</f>
        <v>3.5979159999999997</v>
      </c>
      <c r="AR253" s="56">
        <f t="shared" si="76"/>
        <v>3.6593925985507205</v>
      </c>
      <c r="AS253" s="56">
        <f t="shared" si="77"/>
        <v>2</v>
      </c>
      <c r="AT253" s="56">
        <f>IF($I$35="Ja",VLOOKUP(ROUND(AO253,0),'COP og ydelse'!$F$5:$J$31,5)/'COP og ydelse'!$J$14*$I$43,0)</f>
        <v>2.6235404313107731</v>
      </c>
      <c r="AU253" s="3">
        <f t="shared" si="78"/>
        <v>206.28857621814905</v>
      </c>
      <c r="AV253" s="3">
        <f t="shared" si="79"/>
        <v>2</v>
      </c>
      <c r="AW253" s="3">
        <f t="shared" si="80"/>
        <v>0.14544932196736848</v>
      </c>
      <c r="AX253" s="3">
        <f t="shared" si="88"/>
        <v>1.0109086991475527</v>
      </c>
      <c r="AY253" s="56">
        <f t="shared" si="81"/>
        <v>3.6993118114710914</v>
      </c>
      <c r="AZ253" s="3">
        <f t="shared" si="82"/>
        <v>0.54064109810864192</v>
      </c>
      <c r="BA253" s="3">
        <f t="shared" si="83"/>
        <v>204.22438433802466</v>
      </c>
      <c r="BB253" s="3">
        <f t="shared" si="89"/>
        <v>408.44876867604933</v>
      </c>
    </row>
    <row r="254" spans="9:54">
      <c r="I254" s="18"/>
      <c r="J254" s="16"/>
      <c r="M254" s="8">
        <f t="shared" si="90"/>
        <v>178</v>
      </c>
      <c r="N254" s="2">
        <v>12.945803999999997</v>
      </c>
      <c r="O254" s="2">
        <v>0</v>
      </c>
      <c r="Q254" s="9">
        <f t="shared" si="70"/>
        <v>178</v>
      </c>
      <c r="R254" s="3">
        <f t="shared" si="71"/>
        <v>2.2721099214602809</v>
      </c>
      <c r="S254" s="3">
        <f t="shared" si="84"/>
        <v>0.14376599414105357</v>
      </c>
      <c r="T254" s="3">
        <f>MAX(0,MIN(T$71,$R254-SUM($S254:S254)))</f>
        <v>0</v>
      </c>
      <c r="U254" s="56">
        <f t="shared" si="72"/>
        <v>1.4376599414105358E-2</v>
      </c>
      <c r="V254" s="3">
        <f>MAX(0,MIN(V$71,$R254-SUM($S254:U254)))</f>
        <v>0</v>
      </c>
      <c r="W254" s="3">
        <f>MAX(0,MIN(W$71,$R254-SUM($S254:V254)))</f>
        <v>0</v>
      </c>
      <c r="X254" s="3">
        <f>MAX(0,MIN(X$71,$R254-SUM($S254:W254)))</f>
        <v>2.1139673279051219</v>
      </c>
      <c r="Y254" s="3">
        <f>MAX(0,MIN(Y$71,$R254-SUM($S254:X254)))</f>
        <v>0</v>
      </c>
      <c r="Z254" s="3">
        <f>MAX(0,MIN(Z$71,$R254-SUM($S254:Y254)))</f>
        <v>0</v>
      </c>
      <c r="AA254" s="3">
        <f t="shared" si="85"/>
        <v>0.15814259355515892</v>
      </c>
      <c r="AC254" s="9">
        <f t="shared" si="73"/>
        <v>178</v>
      </c>
      <c r="AD254" s="3">
        <f t="shared" si="74"/>
        <v>2.2721099214602809</v>
      </c>
      <c r="AE254" s="3">
        <f>MIN(R254,Solvarmeproduktion!M182*$I$16/1000/24)</f>
        <v>0.14376599414105357</v>
      </c>
      <c r="AF254" s="3">
        <f>IF($I$35="Ja",MAX(0,MIN(IF($I$36="væske",AS254,AT254),$AD254-SUM($AE254:AE254)))*$I$44*IF(AU254&lt;$I$23,1,0),0)</f>
        <v>2</v>
      </c>
      <c r="AG254" s="56">
        <f t="shared" si="86"/>
        <v>0</v>
      </c>
      <c r="AH254" s="3">
        <f>MAX(0,MIN(AH$71,$AD254-SUM($AE254:AG254)))</f>
        <v>0</v>
      </c>
      <c r="AI254" s="3">
        <f>IF($I$35="Ja",MAX(0,MIN(IF($I$36="væske",AS254,AT254)-AF254,$AD254-SUM($AE254:AH254)))*$I$44*IF(AU254&lt;$I$29,1,0),0)</f>
        <v>0</v>
      </c>
      <c r="AJ254" s="3">
        <f>MAX(0,MIN(AJ$71,$AD254-SUM($AE254:AI254)))</f>
        <v>0.12834392731922728</v>
      </c>
      <c r="AK254" s="3">
        <f>IF($I$35="Ja",MAX(0,MIN(IF($I$36="væske",AS254,AT254)-AF254-AI254,$AD254-SUM($AE254:AJ254)))*$I$44*IF(AU254&lt;$I$33,1,0),0)</f>
        <v>0</v>
      </c>
      <c r="AL254" s="3">
        <f>MAX(0,MIN(AL$71,$AD254-SUM($AE254:AK254)))</f>
        <v>0</v>
      </c>
      <c r="AM254" s="3">
        <f t="shared" si="87"/>
        <v>0.14376599414105357</v>
      </c>
      <c r="AO254" s="55">
        <v>7.6</v>
      </c>
      <c r="AP254" s="58">
        <f t="shared" si="75"/>
        <v>3.6593925985507205</v>
      </c>
      <c r="AQ254" s="56">
        <f>IF($I$37="indtastes",$I$38,VLOOKUP(ROUND(AO254,0),'COP og ydelse'!$F$5:$J$31,3))</f>
        <v>3.5979159999999997</v>
      </c>
      <c r="AR254" s="56">
        <f t="shared" si="76"/>
        <v>3.6593925985507205</v>
      </c>
      <c r="AS254" s="56">
        <f t="shared" si="77"/>
        <v>2</v>
      </c>
      <c r="AT254" s="56">
        <f>IF($I$35="Ja",VLOOKUP(ROUND(AO254,0),'COP og ydelse'!$F$5:$J$31,5)/'COP og ydelse'!$J$14*$I$43,0)</f>
        <v>2.6235404313107731</v>
      </c>
      <c r="AU254" s="3">
        <f t="shared" si="78"/>
        <v>206.28857621814905</v>
      </c>
      <c r="AV254" s="3">
        <f t="shared" si="79"/>
        <v>2</v>
      </c>
      <c r="AW254" s="3">
        <f t="shared" si="80"/>
        <v>0.12834392731922728</v>
      </c>
      <c r="AX254" s="3">
        <f t="shared" si="88"/>
        <v>1.009625794548942</v>
      </c>
      <c r="AY254" s="56">
        <f t="shared" si="81"/>
        <v>3.6946171598782884</v>
      </c>
      <c r="AZ254" s="3">
        <f t="shared" si="82"/>
        <v>0.54132807634820979</v>
      </c>
      <c r="BA254" s="3">
        <f t="shared" si="83"/>
        <v>204.46482672187341</v>
      </c>
      <c r="BB254" s="3">
        <f t="shared" si="89"/>
        <v>408.92965344374682</v>
      </c>
    </row>
    <row r="255" spans="9:54">
      <c r="I255" s="18"/>
      <c r="J255" s="16"/>
      <c r="M255" s="8">
        <f t="shared" si="90"/>
        <v>179</v>
      </c>
      <c r="N255" s="2">
        <v>12.761638999999994</v>
      </c>
      <c r="O255" s="2">
        <v>0</v>
      </c>
      <c r="Q255" s="9">
        <f t="shared" si="70"/>
        <v>179</v>
      </c>
      <c r="R255" s="3">
        <f t="shared" si="71"/>
        <v>2.2422856302406649</v>
      </c>
      <c r="S255" s="3">
        <f t="shared" si="84"/>
        <v>3.4663978516053566E-2</v>
      </c>
      <c r="T255" s="3">
        <f>MAX(0,MIN(T$71,$R255-SUM($S255:S255)))</f>
        <v>0</v>
      </c>
      <c r="U255" s="56">
        <f t="shared" si="72"/>
        <v>3.4663978516053569E-3</v>
      </c>
      <c r="V255" s="3">
        <f>MAX(0,MIN(V$71,$R255-SUM($S255:U255)))</f>
        <v>0</v>
      </c>
      <c r="W255" s="3">
        <f>MAX(0,MIN(W$71,$R255-SUM($S255:V255)))</f>
        <v>0</v>
      </c>
      <c r="X255" s="3">
        <f>MAX(0,MIN(X$71,$R255-SUM($S255:W255)))</f>
        <v>2.2041552538730058</v>
      </c>
      <c r="Y255" s="3">
        <f>MAX(0,MIN(Y$71,$R255-SUM($S255:X255)))</f>
        <v>0</v>
      </c>
      <c r="Z255" s="3">
        <f>MAX(0,MIN(Z$71,$R255-SUM($S255:Y255)))</f>
        <v>0</v>
      </c>
      <c r="AA255" s="3">
        <f t="shared" si="85"/>
        <v>3.8130376367658925E-2</v>
      </c>
      <c r="AC255" s="9">
        <f t="shared" si="73"/>
        <v>179</v>
      </c>
      <c r="AD255" s="3">
        <f t="shared" si="74"/>
        <v>2.2422856302406649</v>
      </c>
      <c r="AE255" s="3">
        <f>MIN(R255,Solvarmeproduktion!M183*$I$16/1000/24)</f>
        <v>3.4663978516053566E-2</v>
      </c>
      <c r="AF255" s="3">
        <f>IF($I$35="Ja",MAX(0,MIN(IF($I$36="væske",AS255,AT255),$AD255-SUM($AE255:AE255)))*$I$44*IF(AU255&lt;$I$23,1,0),0)</f>
        <v>2</v>
      </c>
      <c r="AG255" s="56">
        <f t="shared" si="86"/>
        <v>0</v>
      </c>
      <c r="AH255" s="3">
        <f>MAX(0,MIN(AH$71,$AD255-SUM($AE255:AG255)))</f>
        <v>0</v>
      </c>
      <c r="AI255" s="3">
        <f>IF($I$35="Ja",MAX(0,MIN(IF($I$36="væske",AS255,AT255)-AF255,$AD255-SUM($AE255:AH255)))*$I$44*IF(AU255&lt;$I$29,1,0),0)</f>
        <v>0</v>
      </c>
      <c r="AJ255" s="3">
        <f>MAX(0,MIN(AJ$71,$AD255-SUM($AE255:AI255)))</f>
        <v>0.20762165172461122</v>
      </c>
      <c r="AK255" s="3">
        <f>IF($I$35="Ja",MAX(0,MIN(IF($I$36="væske",AS255,AT255)-AF255-AI255,$AD255-SUM($AE255:AJ255)))*$I$44*IF(AU255&lt;$I$33,1,0),0)</f>
        <v>0</v>
      </c>
      <c r="AL255" s="3">
        <f>MAX(0,MIN(AL$71,$AD255-SUM($AE255:AK255)))</f>
        <v>0</v>
      </c>
      <c r="AM255" s="3">
        <f t="shared" si="87"/>
        <v>3.4663978516053566E-2</v>
      </c>
      <c r="AO255" s="55">
        <v>7.6</v>
      </c>
      <c r="AP255" s="58">
        <f t="shared" si="75"/>
        <v>3.6593925985507205</v>
      </c>
      <c r="AQ255" s="56">
        <f>IF($I$37="indtastes",$I$38,VLOOKUP(ROUND(AO255,0),'COP og ydelse'!$F$5:$J$31,3))</f>
        <v>3.5979159999999997</v>
      </c>
      <c r="AR255" s="56">
        <f t="shared" si="76"/>
        <v>3.6593925985507205</v>
      </c>
      <c r="AS255" s="56">
        <f t="shared" si="77"/>
        <v>2</v>
      </c>
      <c r="AT255" s="56">
        <f>IF($I$35="Ja",VLOOKUP(ROUND(AO255,0),'COP og ydelse'!$F$5:$J$31,5)/'COP og ydelse'!$J$14*$I$43,0)</f>
        <v>2.6235404313107731</v>
      </c>
      <c r="AU255" s="3">
        <f t="shared" si="78"/>
        <v>206.28857621814905</v>
      </c>
      <c r="AV255" s="3">
        <f t="shared" si="79"/>
        <v>2</v>
      </c>
      <c r="AW255" s="3">
        <f t="shared" si="80"/>
        <v>0.20762165172461122</v>
      </c>
      <c r="AX255" s="3">
        <f t="shared" si="88"/>
        <v>1.0155716238793457</v>
      </c>
      <c r="AY255" s="56">
        <f t="shared" si="81"/>
        <v>3.7163752837222139</v>
      </c>
      <c r="AZ255" s="3">
        <f t="shared" si="82"/>
        <v>0.53815878303787934</v>
      </c>
      <c r="BA255" s="3">
        <f t="shared" si="83"/>
        <v>203.35557406325776</v>
      </c>
      <c r="BB255" s="3">
        <f t="shared" si="89"/>
        <v>406.71114812651552</v>
      </c>
    </row>
    <row r="256" spans="9:54">
      <c r="I256" s="18"/>
      <c r="J256" s="16"/>
      <c r="M256" s="8">
        <f t="shared" si="90"/>
        <v>180</v>
      </c>
      <c r="N256" s="2">
        <v>12.753964999999996</v>
      </c>
      <c r="O256" s="2">
        <v>0</v>
      </c>
      <c r="Q256" s="9">
        <f t="shared" si="70"/>
        <v>180</v>
      </c>
      <c r="R256" s="3">
        <f t="shared" si="71"/>
        <v>2.2410428772158264</v>
      </c>
      <c r="S256" s="3">
        <f t="shared" si="84"/>
        <v>3.4663978516053566E-2</v>
      </c>
      <c r="T256" s="3">
        <f>MAX(0,MIN(T$71,$R256-SUM($S256:S256)))</f>
        <v>0</v>
      </c>
      <c r="U256" s="56">
        <f t="shared" si="72"/>
        <v>3.4663978516053569E-3</v>
      </c>
      <c r="V256" s="3">
        <f>MAX(0,MIN(V$71,$R256-SUM($S256:U256)))</f>
        <v>0</v>
      </c>
      <c r="W256" s="3">
        <f>MAX(0,MIN(W$71,$R256-SUM($S256:V256)))</f>
        <v>0</v>
      </c>
      <c r="X256" s="3">
        <f>MAX(0,MIN(X$71,$R256-SUM($S256:W256)))</f>
        <v>2.2029125008481674</v>
      </c>
      <c r="Y256" s="3">
        <f>MAX(0,MIN(Y$71,$R256-SUM($S256:X256)))</f>
        <v>0</v>
      </c>
      <c r="Z256" s="3">
        <f>MAX(0,MIN(Z$71,$R256-SUM($S256:Y256)))</f>
        <v>0</v>
      </c>
      <c r="AA256" s="3">
        <f t="shared" si="85"/>
        <v>3.8130376367658925E-2</v>
      </c>
      <c r="AC256" s="9">
        <f t="shared" si="73"/>
        <v>180</v>
      </c>
      <c r="AD256" s="3">
        <f t="shared" si="74"/>
        <v>2.2410428772158264</v>
      </c>
      <c r="AE256" s="3">
        <f>MIN(R256,Solvarmeproduktion!M184*$I$16/1000/24)</f>
        <v>3.4663978516053566E-2</v>
      </c>
      <c r="AF256" s="3">
        <f>IF($I$35="Ja",MAX(0,MIN(IF($I$36="væske",AS256,AT256),$AD256-SUM($AE256:AE256)))*$I$44*IF(AU256&lt;$I$23,1,0),0)</f>
        <v>2</v>
      </c>
      <c r="AG256" s="56">
        <f t="shared" si="86"/>
        <v>0</v>
      </c>
      <c r="AH256" s="3">
        <f>MAX(0,MIN(AH$71,$AD256-SUM($AE256:AG256)))</f>
        <v>0</v>
      </c>
      <c r="AI256" s="3">
        <f>IF($I$35="Ja",MAX(0,MIN(IF($I$36="væske",AS256,AT256)-AF256,$AD256-SUM($AE256:AH256)))*$I$44*IF(AU256&lt;$I$29,1,0),0)</f>
        <v>0</v>
      </c>
      <c r="AJ256" s="3">
        <f>MAX(0,MIN(AJ$71,$AD256-SUM($AE256:AI256)))</f>
        <v>0.20637889869977277</v>
      </c>
      <c r="AK256" s="3">
        <f>IF($I$35="Ja",MAX(0,MIN(IF($I$36="væske",AS256,AT256)-AF256-AI256,$AD256-SUM($AE256:AJ256)))*$I$44*IF(AU256&lt;$I$33,1,0),0)</f>
        <v>0</v>
      </c>
      <c r="AL256" s="3">
        <f>MAX(0,MIN(AL$71,$AD256-SUM($AE256:AK256)))</f>
        <v>0</v>
      </c>
      <c r="AM256" s="3">
        <f t="shared" si="87"/>
        <v>3.4663978516053566E-2</v>
      </c>
      <c r="AO256" s="55">
        <v>8</v>
      </c>
      <c r="AP256" s="58">
        <f t="shared" si="75"/>
        <v>3.6593925985507205</v>
      </c>
      <c r="AQ256" s="56">
        <f>IF($I$37="indtastes",$I$38,VLOOKUP(ROUND(AO256,0),'COP og ydelse'!$F$5:$J$31,3))</f>
        <v>3.5979159999999997</v>
      </c>
      <c r="AR256" s="56">
        <f t="shared" si="76"/>
        <v>3.6593925985507205</v>
      </c>
      <c r="AS256" s="56">
        <f t="shared" si="77"/>
        <v>2</v>
      </c>
      <c r="AT256" s="56">
        <f>IF($I$35="Ja",VLOOKUP(ROUND(AO256,0),'COP og ydelse'!$F$5:$J$31,5)/'COP og ydelse'!$J$14*$I$43,0)</f>
        <v>2.6235404313107731</v>
      </c>
      <c r="AU256" s="3">
        <f t="shared" si="78"/>
        <v>206.28857621814905</v>
      </c>
      <c r="AV256" s="3">
        <f t="shared" si="79"/>
        <v>2</v>
      </c>
      <c r="AW256" s="3">
        <f t="shared" si="80"/>
        <v>0.20637889869977277</v>
      </c>
      <c r="AX256" s="3">
        <f t="shared" si="88"/>
        <v>1.0154784174024829</v>
      </c>
      <c r="AY256" s="56">
        <f t="shared" si="81"/>
        <v>3.7160342046306449</v>
      </c>
      <c r="AZ256" s="3">
        <f t="shared" si="82"/>
        <v>0.53820817836061596</v>
      </c>
      <c r="BA256" s="3">
        <f t="shared" si="83"/>
        <v>203.37286242621559</v>
      </c>
      <c r="BB256" s="3">
        <f t="shared" si="89"/>
        <v>406.74572485243118</v>
      </c>
    </row>
    <row r="257" spans="9:54">
      <c r="I257" s="18"/>
      <c r="J257" s="16"/>
      <c r="M257" s="8">
        <f t="shared" si="90"/>
        <v>181</v>
      </c>
      <c r="N257" s="2">
        <v>12.742454999999998</v>
      </c>
      <c r="O257" s="2">
        <v>0</v>
      </c>
      <c r="Q257" s="9">
        <f t="shared" si="70"/>
        <v>181</v>
      </c>
      <c r="R257" s="3">
        <f t="shared" si="71"/>
        <v>2.2391789096218879</v>
      </c>
      <c r="S257" s="3">
        <f t="shared" si="84"/>
        <v>0.19852446627517858</v>
      </c>
      <c r="T257" s="3">
        <f>MAX(0,MIN(T$71,$R257-SUM($S257:S257)))</f>
        <v>0</v>
      </c>
      <c r="U257" s="56">
        <f t="shared" si="72"/>
        <v>1.985244662751786E-2</v>
      </c>
      <c r="V257" s="3">
        <f>MAX(0,MIN(V$71,$R257-SUM($S257:U257)))</f>
        <v>0</v>
      </c>
      <c r="W257" s="3">
        <f>MAX(0,MIN(W$71,$R257-SUM($S257:V257)))</f>
        <v>0</v>
      </c>
      <c r="X257" s="3">
        <f>MAX(0,MIN(X$71,$R257-SUM($S257:W257)))</f>
        <v>2.0208019967191913</v>
      </c>
      <c r="Y257" s="3">
        <f>MAX(0,MIN(Y$71,$R257-SUM($S257:X257)))</f>
        <v>0</v>
      </c>
      <c r="Z257" s="3">
        <f>MAX(0,MIN(Z$71,$R257-SUM($S257:Y257)))</f>
        <v>0</v>
      </c>
      <c r="AA257" s="3">
        <f t="shared" si="85"/>
        <v>0.21837691290269645</v>
      </c>
      <c r="AC257" s="9">
        <f t="shared" si="73"/>
        <v>181</v>
      </c>
      <c r="AD257" s="3">
        <f t="shared" si="74"/>
        <v>2.2391789096218879</v>
      </c>
      <c r="AE257" s="3">
        <f>MIN(R257,Solvarmeproduktion!M185*$I$16/1000/24)</f>
        <v>0.19852446627517858</v>
      </c>
      <c r="AF257" s="3">
        <f>IF($I$35="Ja",MAX(0,MIN(IF($I$36="væske",AS257,AT257),$AD257-SUM($AE257:AE257)))*$I$44*IF(AU257&lt;$I$23,1,0),0)</f>
        <v>2</v>
      </c>
      <c r="AG257" s="56">
        <f t="shared" si="86"/>
        <v>0</v>
      </c>
      <c r="AH257" s="3">
        <f>MAX(0,MIN(AH$71,$AD257-SUM($AE257:AG257)))</f>
        <v>0</v>
      </c>
      <c r="AI257" s="3">
        <f>IF($I$35="Ja",MAX(0,MIN(IF($I$36="væske",AS257,AT257)-AF257,$AD257-SUM($AE257:AH257)))*$I$44*IF(AU257&lt;$I$29,1,0),0)</f>
        <v>0</v>
      </c>
      <c r="AJ257" s="3">
        <f>MAX(0,MIN(AJ$71,$AD257-SUM($AE257:AI257)))</f>
        <v>4.0654443346709535E-2</v>
      </c>
      <c r="AK257" s="3">
        <f>IF($I$35="Ja",MAX(0,MIN(IF($I$36="væske",AS257,AT257)-AF257-AI257,$AD257-SUM($AE257:AJ257)))*$I$44*IF(AU257&lt;$I$33,1,0),0)</f>
        <v>0</v>
      </c>
      <c r="AL257" s="3">
        <f>MAX(0,MIN(AL$71,$AD257-SUM($AE257:AK257)))</f>
        <v>0</v>
      </c>
      <c r="AM257" s="3">
        <f t="shared" si="87"/>
        <v>0.19852446627517858</v>
      </c>
      <c r="AO257" s="55">
        <v>8</v>
      </c>
      <c r="AP257" s="58">
        <f t="shared" si="75"/>
        <v>3.6593925985507205</v>
      </c>
      <c r="AQ257" s="56">
        <f>IF($I$37="indtastes",$I$38,VLOOKUP(ROUND(AO257,0),'COP og ydelse'!$F$5:$J$31,3))</f>
        <v>3.5979159999999997</v>
      </c>
      <c r="AR257" s="56">
        <f t="shared" si="76"/>
        <v>3.6593925985507205</v>
      </c>
      <c r="AS257" s="56">
        <f t="shared" si="77"/>
        <v>2</v>
      </c>
      <c r="AT257" s="56">
        <f>IF($I$35="Ja",VLOOKUP(ROUND(AO257,0),'COP og ydelse'!$F$5:$J$31,5)/'COP og ydelse'!$J$14*$I$43,0)</f>
        <v>2.6235404313107731</v>
      </c>
      <c r="AU257" s="3">
        <f t="shared" si="78"/>
        <v>206.28857621814905</v>
      </c>
      <c r="AV257" s="3">
        <f t="shared" si="79"/>
        <v>2</v>
      </c>
      <c r="AW257" s="3">
        <f t="shared" si="80"/>
        <v>4.0654443346709535E-2</v>
      </c>
      <c r="AX257" s="3">
        <f t="shared" si="88"/>
        <v>1.0030490832510033</v>
      </c>
      <c r="AY257" s="56">
        <f t="shared" si="81"/>
        <v>3.6705503912318069</v>
      </c>
      <c r="AZ257" s="3">
        <f t="shared" si="82"/>
        <v>0.54487741260209654</v>
      </c>
      <c r="BA257" s="3">
        <f t="shared" si="83"/>
        <v>205.70709441073379</v>
      </c>
      <c r="BB257" s="3">
        <f t="shared" si="89"/>
        <v>411.41418882146758</v>
      </c>
    </row>
    <row r="258" spans="9:54">
      <c r="I258" s="18"/>
      <c r="J258" s="16"/>
      <c r="M258" s="8">
        <f t="shared" si="90"/>
        <v>182</v>
      </c>
      <c r="N258" s="2">
        <v>12.730945000000011</v>
      </c>
      <c r="O258" s="2">
        <v>0</v>
      </c>
      <c r="Q258" s="9">
        <f t="shared" si="70"/>
        <v>182</v>
      </c>
      <c r="R258" s="3">
        <f t="shared" si="71"/>
        <v>2.2373149420279512</v>
      </c>
      <c r="S258" s="3">
        <f t="shared" si="84"/>
        <v>0.26472611222875003</v>
      </c>
      <c r="T258" s="3">
        <f>MAX(0,MIN(T$71,$R258-SUM($S258:S258)))</f>
        <v>0</v>
      </c>
      <c r="U258" s="56">
        <f t="shared" si="72"/>
        <v>2.6472611222875003E-2</v>
      </c>
      <c r="V258" s="3">
        <f>MAX(0,MIN(V$71,$R258-SUM($S258:U258)))</f>
        <v>0</v>
      </c>
      <c r="W258" s="3">
        <f>MAX(0,MIN(W$71,$R258-SUM($S258:V258)))</f>
        <v>0</v>
      </c>
      <c r="X258" s="3">
        <f>MAX(0,MIN(X$71,$R258-SUM($S258:W258)))</f>
        <v>1.9461162185763263</v>
      </c>
      <c r="Y258" s="3">
        <f>MAX(0,MIN(Y$71,$R258-SUM($S258:X258)))</f>
        <v>0</v>
      </c>
      <c r="Z258" s="3">
        <f>MAX(0,MIN(Z$71,$R258-SUM($S258:Y258)))</f>
        <v>0</v>
      </c>
      <c r="AA258" s="3">
        <f t="shared" si="85"/>
        <v>0.29119872345162501</v>
      </c>
      <c r="AC258" s="9">
        <f t="shared" si="73"/>
        <v>182</v>
      </c>
      <c r="AD258" s="3">
        <f t="shared" si="74"/>
        <v>2.2373149420279512</v>
      </c>
      <c r="AE258" s="3">
        <f>MIN(R258,Solvarmeproduktion!M186*$I$16/1000/24)</f>
        <v>0.26472611222875003</v>
      </c>
      <c r="AF258" s="3">
        <f>IF($I$35="Ja",MAX(0,MIN(IF($I$36="væske",AS258,AT258),$AD258-SUM($AE258:AE258)))*$I$44*IF(AU258&lt;$I$23,1,0),0)</f>
        <v>1.9725888297992011</v>
      </c>
      <c r="AG258" s="56">
        <f t="shared" si="86"/>
        <v>0</v>
      </c>
      <c r="AH258" s="3">
        <f>MAX(0,MIN(AH$71,$AD258-SUM($AE258:AG258)))</f>
        <v>0</v>
      </c>
      <c r="AI258" s="3">
        <f>IF($I$35="Ja",MAX(0,MIN(IF($I$36="væske",AS258,AT258)-AF258,$AD258-SUM($AE258:AH258)))*$I$44*IF(AU258&lt;$I$29,1,0),0)</f>
        <v>0</v>
      </c>
      <c r="AJ258" s="3">
        <f>MAX(0,MIN(AJ$71,$AD258-SUM($AE258:AI258)))</f>
        <v>0</v>
      </c>
      <c r="AK258" s="3">
        <f>IF($I$35="Ja",MAX(0,MIN(IF($I$36="væske",AS258,AT258)-AF258-AI258,$AD258-SUM($AE258:AJ258)))*$I$44*IF(AU258&lt;$I$33,1,0),0)</f>
        <v>0</v>
      </c>
      <c r="AL258" s="3">
        <f>MAX(0,MIN(AL$71,$AD258-SUM($AE258:AK258)))</f>
        <v>0</v>
      </c>
      <c r="AM258" s="3">
        <f t="shared" si="87"/>
        <v>0.26472611222875003</v>
      </c>
      <c r="AO258" s="55">
        <v>8.1</v>
      </c>
      <c r="AP258" s="58">
        <f t="shared" si="75"/>
        <v>3.6593925985507205</v>
      </c>
      <c r="AQ258" s="56">
        <f>IF($I$37="indtastes",$I$38,VLOOKUP(ROUND(AO258,0),'COP og ydelse'!$F$5:$J$31,3))</f>
        <v>3.5979159999999997</v>
      </c>
      <c r="AR258" s="56">
        <f t="shared" si="76"/>
        <v>3.6593925985507205</v>
      </c>
      <c r="AS258" s="56">
        <f t="shared" si="77"/>
        <v>2</v>
      </c>
      <c r="AT258" s="56">
        <f>IF($I$35="Ja",VLOOKUP(ROUND(AO258,0),'COP og ydelse'!$F$5:$J$31,5)/'COP og ydelse'!$J$14*$I$43,0)</f>
        <v>2.6235404313107731</v>
      </c>
      <c r="AU258" s="3">
        <f t="shared" si="78"/>
        <v>206.28857621814905</v>
      </c>
      <c r="AV258" s="3">
        <f t="shared" si="79"/>
        <v>1.9725888297992011</v>
      </c>
      <c r="AW258" s="3">
        <f t="shared" si="80"/>
        <v>0</v>
      </c>
      <c r="AX258" s="3">
        <f t="shared" si="88"/>
        <v>1</v>
      </c>
      <c r="AY258" s="56">
        <f t="shared" si="81"/>
        <v>3.6593925985507205</v>
      </c>
      <c r="AZ258" s="3">
        <f t="shared" si="82"/>
        <v>0.53904815530873418</v>
      </c>
      <c r="BA258" s="3">
        <f t="shared" si="83"/>
        <v>206.28857621814905</v>
      </c>
      <c r="BB258" s="3">
        <f t="shared" si="89"/>
        <v>406.92254116310193</v>
      </c>
    </row>
    <row r="259" spans="9:54">
      <c r="I259" s="18"/>
      <c r="J259" s="16"/>
      <c r="M259" s="8">
        <f t="shared" si="90"/>
        <v>183</v>
      </c>
      <c r="N259" s="2">
        <v>12.719433999999991</v>
      </c>
      <c r="O259" s="2">
        <v>0</v>
      </c>
      <c r="Q259" s="9">
        <f t="shared" si="70"/>
        <v>183</v>
      </c>
      <c r="R259" s="3">
        <f t="shared" si="71"/>
        <v>2.2354508124906904</v>
      </c>
      <c r="S259" s="3">
        <f t="shared" si="84"/>
        <v>0.26472611222875003</v>
      </c>
      <c r="T259" s="3">
        <f>MAX(0,MIN(T$71,$R259-SUM($S259:S259)))</f>
        <v>0</v>
      </c>
      <c r="U259" s="56">
        <f t="shared" si="72"/>
        <v>2.6472611222875003E-2</v>
      </c>
      <c r="V259" s="3">
        <f>MAX(0,MIN(V$71,$R259-SUM($S259:U259)))</f>
        <v>0</v>
      </c>
      <c r="W259" s="3">
        <f>MAX(0,MIN(W$71,$R259-SUM($S259:V259)))</f>
        <v>0</v>
      </c>
      <c r="X259" s="3">
        <f>MAX(0,MIN(X$71,$R259-SUM($S259:W259)))</f>
        <v>1.9442520890390655</v>
      </c>
      <c r="Y259" s="3">
        <f>MAX(0,MIN(Y$71,$R259-SUM($S259:X259)))</f>
        <v>0</v>
      </c>
      <c r="Z259" s="3">
        <f>MAX(0,MIN(Z$71,$R259-SUM($S259:Y259)))</f>
        <v>0</v>
      </c>
      <c r="AA259" s="3">
        <f t="shared" si="85"/>
        <v>0.29119872345162501</v>
      </c>
      <c r="AC259" s="9">
        <f t="shared" si="73"/>
        <v>183</v>
      </c>
      <c r="AD259" s="3">
        <f t="shared" si="74"/>
        <v>2.2354508124906904</v>
      </c>
      <c r="AE259" s="3">
        <f>MIN(R259,Solvarmeproduktion!M187*$I$16/1000/24)</f>
        <v>0.26472611222875003</v>
      </c>
      <c r="AF259" s="3">
        <f>IF($I$35="Ja",MAX(0,MIN(IF($I$36="væske",AS259,AT259),$AD259-SUM($AE259:AE259)))*$I$44*IF(AU259&lt;$I$23,1,0),0)</f>
        <v>1.9707247002619404</v>
      </c>
      <c r="AG259" s="56">
        <f t="shared" si="86"/>
        <v>0</v>
      </c>
      <c r="AH259" s="3">
        <f>MAX(0,MIN(AH$71,$AD259-SUM($AE259:AG259)))</f>
        <v>0</v>
      </c>
      <c r="AI259" s="3">
        <f>IF($I$35="Ja",MAX(0,MIN(IF($I$36="væske",AS259,AT259)-AF259,$AD259-SUM($AE259:AH259)))*$I$44*IF(AU259&lt;$I$29,1,0),0)</f>
        <v>0</v>
      </c>
      <c r="AJ259" s="3">
        <f>MAX(0,MIN(AJ$71,$AD259-SUM($AE259:AI259)))</f>
        <v>0</v>
      </c>
      <c r="AK259" s="3">
        <f>IF($I$35="Ja",MAX(0,MIN(IF($I$36="væske",AS259,AT259)-AF259-AI259,$AD259-SUM($AE259:AJ259)))*$I$44*IF(AU259&lt;$I$33,1,0),0)</f>
        <v>0</v>
      </c>
      <c r="AL259" s="3">
        <f>MAX(0,MIN(AL$71,$AD259-SUM($AE259:AK259)))</f>
        <v>0</v>
      </c>
      <c r="AM259" s="3">
        <f t="shared" si="87"/>
        <v>0.26472611222875003</v>
      </c>
      <c r="AO259" s="55">
        <v>8.1</v>
      </c>
      <c r="AP259" s="58">
        <f t="shared" si="75"/>
        <v>3.6593925985507205</v>
      </c>
      <c r="AQ259" s="56">
        <f>IF($I$37="indtastes",$I$38,VLOOKUP(ROUND(AO259,0),'COP og ydelse'!$F$5:$J$31,3))</f>
        <v>3.5979159999999997</v>
      </c>
      <c r="AR259" s="56">
        <f t="shared" si="76"/>
        <v>3.6593925985507205</v>
      </c>
      <c r="AS259" s="56">
        <f t="shared" si="77"/>
        <v>2</v>
      </c>
      <c r="AT259" s="56">
        <f>IF($I$35="Ja",VLOOKUP(ROUND(AO259,0),'COP og ydelse'!$F$5:$J$31,5)/'COP og ydelse'!$J$14*$I$43,0)</f>
        <v>2.6235404313107731</v>
      </c>
      <c r="AU259" s="3">
        <f t="shared" si="78"/>
        <v>206.28857621814905</v>
      </c>
      <c r="AV259" s="3">
        <f t="shared" si="79"/>
        <v>1.9707247002619404</v>
      </c>
      <c r="AW259" s="3">
        <f t="shared" si="80"/>
        <v>0</v>
      </c>
      <c r="AX259" s="3">
        <f t="shared" si="88"/>
        <v>1</v>
      </c>
      <c r="AY259" s="56">
        <f t="shared" si="81"/>
        <v>3.6593925985507205</v>
      </c>
      <c r="AZ259" s="3">
        <f t="shared" si="82"/>
        <v>0.53853874575863592</v>
      </c>
      <c r="BA259" s="3">
        <f t="shared" si="83"/>
        <v>206.28857621814905</v>
      </c>
      <c r="BB259" s="3">
        <f t="shared" si="89"/>
        <v>406.53799253497419</v>
      </c>
    </row>
    <row r="260" spans="9:54">
      <c r="I260" s="18"/>
      <c r="J260" s="16"/>
      <c r="M260" s="8">
        <f t="shared" si="90"/>
        <v>184</v>
      </c>
      <c r="N260" s="2">
        <v>12.688740000000005</v>
      </c>
      <c r="O260" s="2">
        <v>0</v>
      </c>
      <c r="Q260" s="9">
        <f t="shared" si="70"/>
        <v>184</v>
      </c>
      <c r="R260" s="3">
        <f t="shared" si="71"/>
        <v>2.2304801242779768</v>
      </c>
      <c r="S260" s="3">
        <f t="shared" si="84"/>
        <v>0.26472611222875003</v>
      </c>
      <c r="T260" s="3">
        <f>MAX(0,MIN(T$71,$R260-SUM($S260:S260)))</f>
        <v>0</v>
      </c>
      <c r="U260" s="56">
        <f t="shared" si="72"/>
        <v>2.6472611222875003E-2</v>
      </c>
      <c r="V260" s="3">
        <f>MAX(0,MIN(V$71,$R260-SUM($S260:U260)))</f>
        <v>0</v>
      </c>
      <c r="W260" s="3">
        <f>MAX(0,MIN(W$71,$R260-SUM($S260:V260)))</f>
        <v>0</v>
      </c>
      <c r="X260" s="3">
        <f>MAX(0,MIN(X$71,$R260-SUM($S260:W260)))</f>
        <v>1.9392814008263519</v>
      </c>
      <c r="Y260" s="3">
        <f>MAX(0,MIN(Y$71,$R260-SUM($S260:X260)))</f>
        <v>0</v>
      </c>
      <c r="Z260" s="3">
        <f>MAX(0,MIN(Z$71,$R260-SUM($S260:Y260)))</f>
        <v>0</v>
      </c>
      <c r="AA260" s="3">
        <f t="shared" si="85"/>
        <v>0.29119872345162501</v>
      </c>
      <c r="AC260" s="9">
        <f t="shared" si="73"/>
        <v>184</v>
      </c>
      <c r="AD260" s="3">
        <f t="shared" si="74"/>
        <v>2.2304801242779768</v>
      </c>
      <c r="AE260" s="3">
        <f>MIN(R260,Solvarmeproduktion!M188*$I$16/1000/24)</f>
        <v>0.26472611222875003</v>
      </c>
      <c r="AF260" s="3">
        <f>IF($I$35="Ja",MAX(0,MIN(IF($I$36="væske",AS260,AT260),$AD260-SUM($AE260:AE260)))*$I$44*IF(AU260&lt;$I$23,1,0),0)</f>
        <v>1.9657540120492267</v>
      </c>
      <c r="AG260" s="56">
        <f t="shared" si="86"/>
        <v>0</v>
      </c>
      <c r="AH260" s="3">
        <f>MAX(0,MIN(AH$71,$AD260-SUM($AE260:AG260)))</f>
        <v>0</v>
      </c>
      <c r="AI260" s="3">
        <f>IF($I$35="Ja",MAX(0,MIN(IF($I$36="væske",AS260,AT260)-AF260,$AD260-SUM($AE260:AH260)))*$I$44*IF(AU260&lt;$I$29,1,0),0)</f>
        <v>0</v>
      </c>
      <c r="AJ260" s="3">
        <f>MAX(0,MIN(AJ$71,$AD260-SUM($AE260:AI260)))</f>
        <v>0</v>
      </c>
      <c r="AK260" s="3">
        <f>IF($I$35="Ja",MAX(0,MIN(IF($I$36="væske",AS260,AT260)-AF260-AI260,$AD260-SUM($AE260:AJ260)))*$I$44*IF(AU260&lt;$I$33,1,0),0)</f>
        <v>0</v>
      </c>
      <c r="AL260" s="3">
        <f>MAX(0,MIN(AL$71,$AD260-SUM($AE260:AK260)))</f>
        <v>0</v>
      </c>
      <c r="AM260" s="3">
        <f t="shared" si="87"/>
        <v>0.26472611222875003</v>
      </c>
      <c r="AO260" s="55">
        <v>8.1</v>
      </c>
      <c r="AP260" s="58">
        <f t="shared" si="75"/>
        <v>3.6593925985507205</v>
      </c>
      <c r="AQ260" s="56">
        <f>IF($I$37="indtastes",$I$38,VLOOKUP(ROUND(AO260,0),'COP og ydelse'!$F$5:$J$31,3))</f>
        <v>3.5979159999999997</v>
      </c>
      <c r="AR260" s="56">
        <f t="shared" si="76"/>
        <v>3.6593925985507205</v>
      </c>
      <c r="AS260" s="56">
        <f t="shared" si="77"/>
        <v>2</v>
      </c>
      <c r="AT260" s="56">
        <f>IF($I$35="Ja",VLOOKUP(ROUND(AO260,0),'COP og ydelse'!$F$5:$J$31,5)/'COP og ydelse'!$J$14*$I$43,0)</f>
        <v>2.6235404313107731</v>
      </c>
      <c r="AU260" s="3">
        <f t="shared" si="78"/>
        <v>206.28857621814905</v>
      </c>
      <c r="AV260" s="3">
        <f t="shared" si="79"/>
        <v>1.9657540120492267</v>
      </c>
      <c r="AW260" s="3">
        <f t="shared" si="80"/>
        <v>0</v>
      </c>
      <c r="AX260" s="3">
        <f t="shared" si="88"/>
        <v>1</v>
      </c>
      <c r="AY260" s="56">
        <f t="shared" si="81"/>
        <v>3.6593925985507205</v>
      </c>
      <c r="AZ260" s="3">
        <f t="shared" si="82"/>
        <v>0.53718040880001539</v>
      </c>
      <c r="BA260" s="3">
        <f t="shared" si="83"/>
        <v>206.28857621814905</v>
      </c>
      <c r="BB260" s="3">
        <f t="shared" si="89"/>
        <v>405.51259634074921</v>
      </c>
    </row>
    <row r="261" spans="9:54">
      <c r="I261" s="18"/>
      <c r="J261" s="16"/>
      <c r="M261" s="8">
        <f t="shared" si="90"/>
        <v>185</v>
      </c>
      <c r="N261" s="2">
        <v>12.631188999999997</v>
      </c>
      <c r="O261" s="2">
        <v>0</v>
      </c>
      <c r="Q261" s="9">
        <f t="shared" si="70"/>
        <v>185</v>
      </c>
      <c r="R261" s="3">
        <f t="shared" si="71"/>
        <v>2.2211601243649621</v>
      </c>
      <c r="S261" s="3">
        <f t="shared" si="84"/>
        <v>0.35749622178232143</v>
      </c>
      <c r="T261" s="3">
        <f>MAX(0,MIN(T$71,$R261-SUM($S261:S261)))</f>
        <v>0</v>
      </c>
      <c r="U261" s="56">
        <f t="shared" si="72"/>
        <v>3.5749622178232146E-2</v>
      </c>
      <c r="V261" s="3">
        <f>MAX(0,MIN(V$71,$R261-SUM($S261:U261)))</f>
        <v>0</v>
      </c>
      <c r="W261" s="3">
        <f>MAX(0,MIN(W$71,$R261-SUM($S261:V261)))</f>
        <v>0</v>
      </c>
      <c r="X261" s="3">
        <f>MAX(0,MIN(X$71,$R261-SUM($S261:W261)))</f>
        <v>1.8279142804044086</v>
      </c>
      <c r="Y261" s="3">
        <f>MAX(0,MIN(Y$71,$R261-SUM($S261:X261)))</f>
        <v>0</v>
      </c>
      <c r="Z261" s="3">
        <f>MAX(0,MIN(Z$71,$R261-SUM($S261:Y261)))</f>
        <v>0</v>
      </c>
      <c r="AA261" s="3">
        <f t="shared" si="85"/>
        <v>0.39324584396055356</v>
      </c>
      <c r="AC261" s="9">
        <f t="shared" si="73"/>
        <v>185</v>
      </c>
      <c r="AD261" s="3">
        <f t="shared" si="74"/>
        <v>2.2211601243649621</v>
      </c>
      <c r="AE261" s="3">
        <f>MIN(R261,Solvarmeproduktion!M189*$I$16/1000/24)</f>
        <v>0.35749622178232143</v>
      </c>
      <c r="AF261" s="3">
        <f>IF($I$35="Ja",MAX(0,MIN(IF($I$36="væske",AS261,AT261),$AD261-SUM($AE261:AE261)))*$I$44*IF(AU261&lt;$I$23,1,0),0)</f>
        <v>1.8636639025826407</v>
      </c>
      <c r="AG261" s="56">
        <f t="shared" si="86"/>
        <v>0</v>
      </c>
      <c r="AH261" s="3">
        <f>MAX(0,MIN(AH$71,$AD261-SUM($AE261:AG261)))</f>
        <v>0</v>
      </c>
      <c r="AI261" s="3">
        <f>IF($I$35="Ja",MAX(0,MIN(IF($I$36="væske",AS261,AT261)-AF261,$AD261-SUM($AE261:AH261)))*$I$44*IF(AU261&lt;$I$29,1,0),0)</f>
        <v>0</v>
      </c>
      <c r="AJ261" s="3">
        <f>MAX(0,MIN(AJ$71,$AD261-SUM($AE261:AI261)))</f>
        <v>0</v>
      </c>
      <c r="AK261" s="3">
        <f>IF($I$35="Ja",MAX(0,MIN(IF($I$36="væske",AS261,AT261)-AF261-AI261,$AD261-SUM($AE261:AJ261)))*$I$44*IF(AU261&lt;$I$33,1,0),0)</f>
        <v>0</v>
      </c>
      <c r="AL261" s="3">
        <f>MAX(0,MIN(AL$71,$AD261-SUM($AE261:AK261)))</f>
        <v>0</v>
      </c>
      <c r="AM261" s="3">
        <f t="shared" si="87"/>
        <v>0.35749622178232143</v>
      </c>
      <c r="AO261" s="55">
        <v>8.3000000000000007</v>
      </c>
      <c r="AP261" s="58">
        <f t="shared" si="75"/>
        <v>3.6593925985507205</v>
      </c>
      <c r="AQ261" s="56">
        <f>IF($I$37="indtastes",$I$38,VLOOKUP(ROUND(AO261,0),'COP og ydelse'!$F$5:$J$31,3))</f>
        <v>3.5979159999999997</v>
      </c>
      <c r="AR261" s="56">
        <f t="shared" si="76"/>
        <v>3.6593925985507205</v>
      </c>
      <c r="AS261" s="56">
        <f t="shared" si="77"/>
        <v>2</v>
      </c>
      <c r="AT261" s="56">
        <f>IF($I$35="Ja",VLOOKUP(ROUND(AO261,0),'COP og ydelse'!$F$5:$J$31,5)/'COP og ydelse'!$J$14*$I$43,0)</f>
        <v>2.6235404313107731</v>
      </c>
      <c r="AU261" s="3">
        <f t="shared" si="78"/>
        <v>206.28857621814905</v>
      </c>
      <c r="AV261" s="3">
        <f t="shared" si="79"/>
        <v>1.8636639025826407</v>
      </c>
      <c r="AW261" s="3">
        <f t="shared" si="80"/>
        <v>0</v>
      </c>
      <c r="AX261" s="3">
        <f t="shared" si="88"/>
        <v>1</v>
      </c>
      <c r="AY261" s="56">
        <f t="shared" si="81"/>
        <v>3.6593925985507205</v>
      </c>
      <c r="AZ261" s="3">
        <f t="shared" si="82"/>
        <v>0.50928230639170369</v>
      </c>
      <c r="BA261" s="3">
        <f t="shared" si="83"/>
        <v>206.28857621814905</v>
      </c>
      <c r="BB261" s="3">
        <f t="shared" si="89"/>
        <v>384.45257301293219</v>
      </c>
    </row>
    <row r="262" spans="9:54">
      <c r="I262" s="18"/>
      <c r="J262" s="16"/>
      <c r="M262" s="8">
        <f t="shared" si="90"/>
        <v>186</v>
      </c>
      <c r="N262" s="2">
        <v>12.542942999999999</v>
      </c>
      <c r="O262" s="2">
        <v>0</v>
      </c>
      <c r="Q262" s="9">
        <f t="shared" si="70"/>
        <v>186</v>
      </c>
      <c r="R262" s="3">
        <f t="shared" si="71"/>
        <v>2.2068692742959146</v>
      </c>
      <c r="S262" s="3">
        <f t="shared" si="84"/>
        <v>0.36874992306803561</v>
      </c>
      <c r="T262" s="3">
        <f>MAX(0,MIN(T$71,$R262-SUM($S262:S262)))</f>
        <v>0</v>
      </c>
      <c r="U262" s="56">
        <f t="shared" si="72"/>
        <v>3.6874992306803564E-2</v>
      </c>
      <c r="V262" s="3">
        <f>MAX(0,MIN(V$71,$R262-SUM($S262:U262)))</f>
        <v>0</v>
      </c>
      <c r="W262" s="3">
        <f>MAX(0,MIN(W$71,$R262-SUM($S262:V262)))</f>
        <v>0</v>
      </c>
      <c r="X262" s="3">
        <f>MAX(0,MIN(X$71,$R262-SUM($S262:W262)))</f>
        <v>1.8012443589210754</v>
      </c>
      <c r="Y262" s="3">
        <f>MAX(0,MIN(Y$71,$R262-SUM($S262:X262)))</f>
        <v>0</v>
      </c>
      <c r="Z262" s="3">
        <f>MAX(0,MIN(Z$71,$R262-SUM($S262:Y262)))</f>
        <v>0</v>
      </c>
      <c r="AA262" s="3">
        <f t="shared" si="85"/>
        <v>0.40562491537483919</v>
      </c>
      <c r="AC262" s="9">
        <f t="shared" si="73"/>
        <v>186</v>
      </c>
      <c r="AD262" s="3">
        <f t="shared" si="74"/>
        <v>2.2068692742959146</v>
      </c>
      <c r="AE262" s="3">
        <f>MIN(R262,Solvarmeproduktion!M190*$I$16/1000/24)</f>
        <v>0.36874992306803561</v>
      </c>
      <c r="AF262" s="3">
        <f>IF($I$35="Ja",MAX(0,MIN(IF($I$36="væske",AS262,AT262),$AD262-SUM($AE262:AE262)))*$I$44*IF(AU262&lt;$I$23,1,0),0)</f>
        <v>1.8381193512278791</v>
      </c>
      <c r="AG262" s="56">
        <f t="shared" si="86"/>
        <v>0</v>
      </c>
      <c r="AH262" s="3">
        <f>MAX(0,MIN(AH$71,$AD262-SUM($AE262:AG262)))</f>
        <v>0</v>
      </c>
      <c r="AI262" s="3">
        <f>IF($I$35="Ja",MAX(0,MIN(IF($I$36="væske",AS262,AT262)-AF262,$AD262-SUM($AE262:AH262)))*$I$44*IF(AU262&lt;$I$29,1,0),0)</f>
        <v>0</v>
      </c>
      <c r="AJ262" s="3">
        <f>MAX(0,MIN(AJ$71,$AD262-SUM($AE262:AI262)))</f>
        <v>0</v>
      </c>
      <c r="AK262" s="3">
        <f>IF($I$35="Ja",MAX(0,MIN(IF($I$36="væske",AS262,AT262)-AF262-AI262,$AD262-SUM($AE262:AJ262)))*$I$44*IF(AU262&lt;$I$33,1,0),0)</f>
        <v>0</v>
      </c>
      <c r="AL262" s="3">
        <f>MAX(0,MIN(AL$71,$AD262-SUM($AE262:AK262)))</f>
        <v>0</v>
      </c>
      <c r="AM262" s="3">
        <f t="shared" si="87"/>
        <v>0.36874992306803561</v>
      </c>
      <c r="AO262" s="55">
        <v>8.4</v>
      </c>
      <c r="AP262" s="58">
        <f t="shared" si="75"/>
        <v>3.6593925985507205</v>
      </c>
      <c r="AQ262" s="56">
        <f>IF($I$37="indtastes",$I$38,VLOOKUP(ROUND(AO262,0),'COP og ydelse'!$F$5:$J$31,3))</f>
        <v>3.5979159999999997</v>
      </c>
      <c r="AR262" s="56">
        <f t="shared" si="76"/>
        <v>3.6593925985507205</v>
      </c>
      <c r="AS262" s="56">
        <f t="shared" si="77"/>
        <v>2</v>
      </c>
      <c r="AT262" s="56">
        <f>IF($I$35="Ja",VLOOKUP(ROUND(AO262,0),'COP og ydelse'!$F$5:$J$31,5)/'COP og ydelse'!$J$14*$I$43,0)</f>
        <v>2.6235404313107731</v>
      </c>
      <c r="AU262" s="3">
        <f t="shared" si="78"/>
        <v>206.28857621814905</v>
      </c>
      <c r="AV262" s="3">
        <f t="shared" si="79"/>
        <v>1.8381193512278791</v>
      </c>
      <c r="AW262" s="3">
        <f t="shared" si="80"/>
        <v>0</v>
      </c>
      <c r="AX262" s="3">
        <f t="shared" si="88"/>
        <v>1</v>
      </c>
      <c r="AY262" s="56">
        <f t="shared" si="81"/>
        <v>3.6593925985507205</v>
      </c>
      <c r="AZ262" s="3">
        <f t="shared" si="82"/>
        <v>0.50230176230772694</v>
      </c>
      <c r="BA262" s="3">
        <f t="shared" si="83"/>
        <v>206.28857621814905</v>
      </c>
      <c r="BB262" s="3">
        <f t="shared" si="89"/>
        <v>379.18302388382699</v>
      </c>
    </row>
    <row r="263" spans="9:54">
      <c r="I263" s="18"/>
      <c r="J263" s="16"/>
      <c r="M263" s="8">
        <f t="shared" si="90"/>
        <v>187</v>
      </c>
      <c r="N263" s="2">
        <v>12.508412000000009</v>
      </c>
      <c r="O263" s="2">
        <v>0</v>
      </c>
      <c r="Q263" s="9">
        <f t="shared" si="70"/>
        <v>187</v>
      </c>
      <c r="R263" s="3">
        <f t="shared" si="71"/>
        <v>2.2012772095707809</v>
      </c>
      <c r="S263" s="3">
        <f t="shared" si="84"/>
        <v>0.36874992306803561</v>
      </c>
      <c r="T263" s="3">
        <f>MAX(0,MIN(T$71,$R263-SUM($S263:S263)))</f>
        <v>0</v>
      </c>
      <c r="U263" s="56">
        <f t="shared" si="72"/>
        <v>3.6874992306803564E-2</v>
      </c>
      <c r="V263" s="3">
        <f>MAX(0,MIN(V$71,$R263-SUM($S263:U263)))</f>
        <v>0</v>
      </c>
      <c r="W263" s="3">
        <f>MAX(0,MIN(W$71,$R263-SUM($S263:V263)))</f>
        <v>0</v>
      </c>
      <c r="X263" s="3">
        <f>MAX(0,MIN(X$71,$R263-SUM($S263:W263)))</f>
        <v>1.7956522941959416</v>
      </c>
      <c r="Y263" s="3">
        <f>MAX(0,MIN(Y$71,$R263-SUM($S263:X263)))</f>
        <v>0</v>
      </c>
      <c r="Z263" s="3">
        <f>MAX(0,MIN(Z$71,$R263-SUM($S263:Y263)))</f>
        <v>0</v>
      </c>
      <c r="AA263" s="3">
        <f t="shared" si="85"/>
        <v>0.40562491537483919</v>
      </c>
      <c r="AC263" s="9">
        <f t="shared" si="73"/>
        <v>187</v>
      </c>
      <c r="AD263" s="3">
        <f t="shared" si="74"/>
        <v>2.2012772095707809</v>
      </c>
      <c r="AE263" s="3">
        <f>MIN(R263,Solvarmeproduktion!M191*$I$16/1000/24)</f>
        <v>0.36874992306803561</v>
      </c>
      <c r="AF263" s="3">
        <f>IF($I$35="Ja",MAX(0,MIN(IF($I$36="væske",AS263,AT263),$AD263-SUM($AE263:AE263)))*$I$44*IF(AU263&lt;$I$23,1,0),0)</f>
        <v>1.8325272865027453</v>
      </c>
      <c r="AG263" s="56">
        <f t="shared" si="86"/>
        <v>0</v>
      </c>
      <c r="AH263" s="3">
        <f>MAX(0,MIN(AH$71,$AD263-SUM($AE263:AG263)))</f>
        <v>0</v>
      </c>
      <c r="AI263" s="3">
        <f>IF($I$35="Ja",MAX(0,MIN(IF($I$36="væske",AS263,AT263)-AF263,$AD263-SUM($AE263:AH263)))*$I$44*IF(AU263&lt;$I$29,1,0),0)</f>
        <v>0</v>
      </c>
      <c r="AJ263" s="3">
        <f>MAX(0,MIN(AJ$71,$AD263-SUM($AE263:AI263)))</f>
        <v>0</v>
      </c>
      <c r="AK263" s="3">
        <f>IF($I$35="Ja",MAX(0,MIN(IF($I$36="væske",AS263,AT263)-AF263-AI263,$AD263-SUM($AE263:AJ263)))*$I$44*IF(AU263&lt;$I$33,1,0),0)</f>
        <v>0</v>
      </c>
      <c r="AL263" s="3">
        <f>MAX(0,MIN(AL$71,$AD263-SUM($AE263:AK263)))</f>
        <v>0</v>
      </c>
      <c r="AM263" s="3">
        <f t="shared" si="87"/>
        <v>0.36874992306803561</v>
      </c>
      <c r="AO263" s="55">
        <v>8.6</v>
      </c>
      <c r="AP263" s="58">
        <f t="shared" si="75"/>
        <v>3.6593925985507205</v>
      </c>
      <c r="AQ263" s="56">
        <f>IF($I$37="indtastes",$I$38,VLOOKUP(ROUND(AO263,0),'COP og ydelse'!$F$5:$J$31,3))</f>
        <v>3.6477094899999996</v>
      </c>
      <c r="AR263" s="56">
        <f t="shared" si="76"/>
        <v>3.6593925985507205</v>
      </c>
      <c r="AS263" s="56">
        <f t="shared" si="77"/>
        <v>2</v>
      </c>
      <c r="AT263" s="56">
        <f>IF($I$35="Ja",VLOOKUP(ROUND(AO263,0),'COP og ydelse'!$F$5:$J$31,5)/'COP og ydelse'!$J$14*$I$43,0)</f>
        <v>2.702474847209992</v>
      </c>
      <c r="AU263" s="3">
        <f t="shared" si="78"/>
        <v>206.28857621814905</v>
      </c>
      <c r="AV263" s="3">
        <f t="shared" si="79"/>
        <v>1.8325272865027453</v>
      </c>
      <c r="AW263" s="3">
        <f t="shared" si="80"/>
        <v>0</v>
      </c>
      <c r="AX263" s="3">
        <f t="shared" si="88"/>
        <v>1</v>
      </c>
      <c r="AY263" s="56">
        <f t="shared" si="81"/>
        <v>3.6593925985507205</v>
      </c>
      <c r="AZ263" s="3">
        <f t="shared" si="82"/>
        <v>0.5007736221657404</v>
      </c>
      <c r="BA263" s="3">
        <f t="shared" si="83"/>
        <v>206.28857621814905</v>
      </c>
      <c r="BB263" s="3">
        <f t="shared" si="89"/>
        <v>378.02944481355945</v>
      </c>
    </row>
    <row r="264" spans="9:54">
      <c r="I264" s="18"/>
      <c r="J264" s="16"/>
      <c r="M264" s="8">
        <f t="shared" si="90"/>
        <v>188</v>
      </c>
      <c r="N264" s="2">
        <v>12.466208000000004</v>
      </c>
      <c r="O264" s="2">
        <v>0</v>
      </c>
      <c r="Q264" s="9">
        <f t="shared" si="70"/>
        <v>188</v>
      </c>
      <c r="R264" s="3">
        <f t="shared" si="71"/>
        <v>2.1944425537641248</v>
      </c>
      <c r="S264" s="3">
        <f t="shared" si="84"/>
        <v>0.37047163391071419</v>
      </c>
      <c r="T264" s="3">
        <f>MAX(0,MIN(T$71,$R264-SUM($S264:S264)))</f>
        <v>0</v>
      </c>
      <c r="U264" s="56">
        <f t="shared" si="72"/>
        <v>3.7047163391071419E-2</v>
      </c>
      <c r="V264" s="3">
        <f>MAX(0,MIN(V$71,$R264-SUM($S264:U264)))</f>
        <v>0</v>
      </c>
      <c r="W264" s="3">
        <f>MAX(0,MIN(W$71,$R264-SUM($S264:V264)))</f>
        <v>0</v>
      </c>
      <c r="X264" s="3">
        <f>MAX(0,MIN(X$71,$R264-SUM($S264:W264)))</f>
        <v>1.7869237564623393</v>
      </c>
      <c r="Y264" s="3">
        <f>MAX(0,MIN(Y$71,$R264-SUM($S264:X264)))</f>
        <v>0</v>
      </c>
      <c r="Z264" s="3">
        <f>MAX(0,MIN(Z$71,$R264-SUM($S264:Y264)))</f>
        <v>0</v>
      </c>
      <c r="AA264" s="3">
        <f t="shared" si="85"/>
        <v>0.40751879730178564</v>
      </c>
      <c r="AC264" s="9">
        <f t="shared" si="73"/>
        <v>188</v>
      </c>
      <c r="AD264" s="3">
        <f t="shared" si="74"/>
        <v>2.1944425537641248</v>
      </c>
      <c r="AE264" s="3">
        <f>MIN(R264,Solvarmeproduktion!M192*$I$16/1000/24)</f>
        <v>0.37047163391071419</v>
      </c>
      <c r="AF264" s="3">
        <f>IF($I$35="Ja",MAX(0,MIN(IF($I$36="væske",AS264,AT264),$AD264-SUM($AE264:AE264)))*$I$44*IF(AU264&lt;$I$23,1,0),0)</f>
        <v>1.8239709198534106</v>
      </c>
      <c r="AG264" s="56">
        <f t="shared" si="86"/>
        <v>0</v>
      </c>
      <c r="AH264" s="3">
        <f>MAX(0,MIN(AH$71,$AD264-SUM($AE264:AG264)))</f>
        <v>0</v>
      </c>
      <c r="AI264" s="3">
        <f>IF($I$35="Ja",MAX(0,MIN(IF($I$36="væske",AS264,AT264)-AF264,$AD264-SUM($AE264:AH264)))*$I$44*IF(AU264&lt;$I$29,1,0),0)</f>
        <v>0</v>
      </c>
      <c r="AJ264" s="3">
        <f>MAX(0,MIN(AJ$71,$AD264-SUM($AE264:AI264)))</f>
        <v>0</v>
      </c>
      <c r="AK264" s="3">
        <f>IF($I$35="Ja",MAX(0,MIN(IF($I$36="væske",AS264,AT264)-AF264-AI264,$AD264-SUM($AE264:AJ264)))*$I$44*IF(AU264&lt;$I$33,1,0),0)</f>
        <v>0</v>
      </c>
      <c r="AL264" s="3">
        <f>MAX(0,MIN(AL$71,$AD264-SUM($AE264:AK264)))</f>
        <v>0</v>
      </c>
      <c r="AM264" s="3">
        <f t="shared" si="87"/>
        <v>0.37047163391071419</v>
      </c>
      <c r="AO264" s="55">
        <v>8.6</v>
      </c>
      <c r="AP264" s="58">
        <f t="shared" si="75"/>
        <v>3.6593925985507205</v>
      </c>
      <c r="AQ264" s="56">
        <f>IF($I$37="indtastes",$I$38,VLOOKUP(ROUND(AO264,0),'COP og ydelse'!$F$5:$J$31,3))</f>
        <v>3.6477094899999996</v>
      </c>
      <c r="AR264" s="56">
        <f t="shared" si="76"/>
        <v>3.6593925985507205</v>
      </c>
      <c r="AS264" s="56">
        <f t="shared" si="77"/>
        <v>2</v>
      </c>
      <c r="AT264" s="56">
        <f>IF($I$35="Ja",VLOOKUP(ROUND(AO264,0),'COP og ydelse'!$F$5:$J$31,5)/'COP og ydelse'!$J$14*$I$43,0)</f>
        <v>2.702474847209992</v>
      </c>
      <c r="AU264" s="3">
        <f t="shared" si="78"/>
        <v>206.28857621814905</v>
      </c>
      <c r="AV264" s="3">
        <f t="shared" si="79"/>
        <v>1.8239709198534106</v>
      </c>
      <c r="AW264" s="3">
        <f t="shared" si="80"/>
        <v>0</v>
      </c>
      <c r="AX264" s="3">
        <f t="shared" si="88"/>
        <v>1</v>
      </c>
      <c r="AY264" s="56">
        <f t="shared" si="81"/>
        <v>3.6593925985507205</v>
      </c>
      <c r="AZ264" s="3">
        <f t="shared" si="82"/>
        <v>0.49843542903152366</v>
      </c>
      <c r="BA264" s="3">
        <f t="shared" si="83"/>
        <v>206.28857621814905</v>
      </c>
      <c r="BB264" s="3">
        <f t="shared" si="89"/>
        <v>376.26436411986771</v>
      </c>
    </row>
    <row r="265" spans="9:54">
      <c r="I265" s="18"/>
      <c r="J265" s="16"/>
      <c r="M265" s="8">
        <f t="shared" si="90"/>
        <v>189</v>
      </c>
      <c r="N265" s="2">
        <v>12.435514000000007</v>
      </c>
      <c r="O265" s="2">
        <v>0</v>
      </c>
      <c r="Q265" s="9">
        <f t="shared" si="70"/>
        <v>189</v>
      </c>
      <c r="R265" s="3">
        <f t="shared" si="71"/>
        <v>2.1894718655514089</v>
      </c>
      <c r="S265" s="3">
        <f t="shared" si="84"/>
        <v>0.30279051748214286</v>
      </c>
      <c r="T265" s="3">
        <f>MAX(0,MIN(T$71,$R265-SUM($S265:S265)))</f>
        <v>0</v>
      </c>
      <c r="U265" s="56">
        <f t="shared" si="72"/>
        <v>3.0279051748214287E-2</v>
      </c>
      <c r="V265" s="3">
        <f>MAX(0,MIN(V$71,$R265-SUM($S265:U265)))</f>
        <v>0</v>
      </c>
      <c r="W265" s="3">
        <f>MAX(0,MIN(W$71,$R265-SUM($S265:V265)))</f>
        <v>0</v>
      </c>
      <c r="X265" s="3">
        <f>MAX(0,MIN(X$71,$R265-SUM($S265:W265)))</f>
        <v>1.8564022963210518</v>
      </c>
      <c r="Y265" s="3">
        <f>MAX(0,MIN(Y$71,$R265-SUM($S265:X265)))</f>
        <v>0</v>
      </c>
      <c r="Z265" s="3">
        <f>MAX(0,MIN(Z$71,$R265-SUM($S265:Y265)))</f>
        <v>0</v>
      </c>
      <c r="AA265" s="3">
        <f t="shared" si="85"/>
        <v>0.33306956923035713</v>
      </c>
      <c r="AC265" s="9">
        <f t="shared" si="73"/>
        <v>189</v>
      </c>
      <c r="AD265" s="3">
        <f t="shared" si="74"/>
        <v>2.1894718655514089</v>
      </c>
      <c r="AE265" s="3">
        <f>MIN(R265,Solvarmeproduktion!M193*$I$16/1000/24)</f>
        <v>0.30279051748214286</v>
      </c>
      <c r="AF265" s="3">
        <f>IF($I$35="Ja",MAX(0,MIN(IF($I$36="væske",AS265,AT265),$AD265-SUM($AE265:AE265)))*$I$44*IF(AU265&lt;$I$23,1,0),0)</f>
        <v>1.8866813480692661</v>
      </c>
      <c r="AG265" s="56">
        <f t="shared" si="86"/>
        <v>0</v>
      </c>
      <c r="AH265" s="3">
        <f>MAX(0,MIN(AH$71,$AD265-SUM($AE265:AG265)))</f>
        <v>0</v>
      </c>
      <c r="AI265" s="3">
        <f>IF($I$35="Ja",MAX(0,MIN(IF($I$36="væske",AS265,AT265)-AF265,$AD265-SUM($AE265:AH265)))*$I$44*IF(AU265&lt;$I$29,1,0),0)</f>
        <v>0</v>
      </c>
      <c r="AJ265" s="3">
        <f>MAX(0,MIN(AJ$71,$AD265-SUM($AE265:AI265)))</f>
        <v>0</v>
      </c>
      <c r="AK265" s="3">
        <f>IF($I$35="Ja",MAX(0,MIN(IF($I$36="væske",AS265,AT265)-AF265-AI265,$AD265-SUM($AE265:AJ265)))*$I$44*IF(AU265&lt;$I$33,1,0),0)</f>
        <v>0</v>
      </c>
      <c r="AL265" s="3">
        <f>MAX(0,MIN(AL$71,$AD265-SUM($AE265:AK265)))</f>
        <v>0</v>
      </c>
      <c r="AM265" s="3">
        <f t="shared" si="87"/>
        <v>0.30279051748214286</v>
      </c>
      <c r="AO265" s="55">
        <v>8.6</v>
      </c>
      <c r="AP265" s="58">
        <f t="shared" si="75"/>
        <v>3.6593925985507205</v>
      </c>
      <c r="AQ265" s="56">
        <f>IF($I$37="indtastes",$I$38,VLOOKUP(ROUND(AO265,0),'COP og ydelse'!$F$5:$J$31,3))</f>
        <v>3.6477094899999996</v>
      </c>
      <c r="AR265" s="56">
        <f t="shared" si="76"/>
        <v>3.6593925985507205</v>
      </c>
      <c r="AS265" s="56">
        <f t="shared" si="77"/>
        <v>2</v>
      </c>
      <c r="AT265" s="56">
        <f>IF($I$35="Ja",VLOOKUP(ROUND(AO265,0),'COP og ydelse'!$F$5:$J$31,5)/'COP og ydelse'!$J$14*$I$43,0)</f>
        <v>2.702474847209992</v>
      </c>
      <c r="AU265" s="3">
        <f t="shared" si="78"/>
        <v>206.28857621814905</v>
      </c>
      <c r="AV265" s="3">
        <f t="shared" si="79"/>
        <v>1.8866813480692661</v>
      </c>
      <c r="AW265" s="3">
        <f t="shared" si="80"/>
        <v>0</v>
      </c>
      <c r="AX265" s="3">
        <f t="shared" si="88"/>
        <v>1</v>
      </c>
      <c r="AY265" s="56">
        <f t="shared" si="81"/>
        <v>3.6593925985507205</v>
      </c>
      <c r="AZ265" s="3">
        <f t="shared" si="82"/>
        <v>0.51557226978501147</v>
      </c>
      <c r="BA265" s="3">
        <f t="shared" si="83"/>
        <v>206.28857621814905</v>
      </c>
      <c r="BB265" s="3">
        <f t="shared" si="89"/>
        <v>389.200809070547</v>
      </c>
    </row>
    <row r="266" spans="9:54">
      <c r="I266" s="18"/>
      <c r="J266" s="16"/>
      <c r="M266" s="8">
        <f t="shared" si="90"/>
        <v>190</v>
      </c>
      <c r="N266" s="2">
        <v>12.335758000000007</v>
      </c>
      <c r="O266" s="2">
        <v>0</v>
      </c>
      <c r="Q266" s="9">
        <f t="shared" si="70"/>
        <v>190</v>
      </c>
      <c r="R266" s="3">
        <f t="shared" si="71"/>
        <v>2.1733170478884225</v>
      </c>
      <c r="S266" s="3">
        <f t="shared" si="84"/>
        <v>0.41486587348214282</v>
      </c>
      <c r="T266" s="3">
        <f>MAX(0,MIN(T$71,$R266-SUM($S266:S266)))</f>
        <v>0</v>
      </c>
      <c r="U266" s="56">
        <f t="shared" si="72"/>
        <v>4.1486587348214282E-2</v>
      </c>
      <c r="V266" s="3">
        <f>MAX(0,MIN(V$71,$R266-SUM($S266:U266)))</f>
        <v>0</v>
      </c>
      <c r="W266" s="3">
        <f>MAX(0,MIN(W$71,$R266-SUM($S266:V266)))</f>
        <v>0</v>
      </c>
      <c r="X266" s="3">
        <f>MAX(0,MIN(X$71,$R266-SUM($S266:W266)))</f>
        <v>1.7169645870580654</v>
      </c>
      <c r="Y266" s="3">
        <f>MAX(0,MIN(Y$71,$R266-SUM($S266:X266)))</f>
        <v>0</v>
      </c>
      <c r="Z266" s="3">
        <f>MAX(0,MIN(Z$71,$R266-SUM($S266:Y266)))</f>
        <v>0</v>
      </c>
      <c r="AA266" s="3">
        <f t="shared" si="85"/>
        <v>0.45635246083035708</v>
      </c>
      <c r="AC266" s="9">
        <f t="shared" si="73"/>
        <v>190</v>
      </c>
      <c r="AD266" s="3">
        <f t="shared" si="74"/>
        <v>2.1733170478884225</v>
      </c>
      <c r="AE266" s="3">
        <f>MIN(R266,Solvarmeproduktion!M194*$I$16/1000/24)</f>
        <v>0.41486587348214282</v>
      </c>
      <c r="AF266" s="3">
        <f>IF($I$35="Ja",MAX(0,MIN(IF($I$36="væske",AS266,AT266),$AD266-SUM($AE266:AE266)))*$I$44*IF(AU266&lt;$I$23,1,0),0)</f>
        <v>1.7584511744062796</v>
      </c>
      <c r="AG266" s="56">
        <f t="shared" si="86"/>
        <v>0</v>
      </c>
      <c r="AH266" s="3">
        <f>MAX(0,MIN(AH$71,$AD266-SUM($AE266:AG266)))</f>
        <v>0</v>
      </c>
      <c r="AI266" s="3">
        <f>IF($I$35="Ja",MAX(0,MIN(IF($I$36="væske",AS266,AT266)-AF266,$AD266-SUM($AE266:AH266)))*$I$44*IF(AU266&lt;$I$29,1,0),0)</f>
        <v>0</v>
      </c>
      <c r="AJ266" s="3">
        <f>MAX(0,MIN(AJ$71,$AD266-SUM($AE266:AI266)))</f>
        <v>0</v>
      </c>
      <c r="AK266" s="3">
        <f>IF($I$35="Ja",MAX(0,MIN(IF($I$36="væske",AS266,AT266)-AF266-AI266,$AD266-SUM($AE266:AJ266)))*$I$44*IF(AU266&lt;$I$33,1,0),0)</f>
        <v>0</v>
      </c>
      <c r="AL266" s="3">
        <f>MAX(0,MIN(AL$71,$AD266-SUM($AE266:AK266)))</f>
        <v>0</v>
      </c>
      <c r="AM266" s="3">
        <f t="shared" si="87"/>
        <v>0.41486587348214282</v>
      </c>
      <c r="AO266" s="55">
        <v>8.6</v>
      </c>
      <c r="AP266" s="58">
        <f t="shared" si="75"/>
        <v>3.6593925985507205</v>
      </c>
      <c r="AQ266" s="56">
        <f>IF($I$37="indtastes",$I$38,VLOOKUP(ROUND(AO266,0),'COP og ydelse'!$F$5:$J$31,3))</f>
        <v>3.6477094899999996</v>
      </c>
      <c r="AR266" s="56">
        <f t="shared" si="76"/>
        <v>3.6593925985507205</v>
      </c>
      <c r="AS266" s="56">
        <f t="shared" si="77"/>
        <v>2</v>
      </c>
      <c r="AT266" s="56">
        <f>IF($I$35="Ja",VLOOKUP(ROUND(AO266,0),'COP og ydelse'!$F$5:$J$31,5)/'COP og ydelse'!$J$14*$I$43,0)</f>
        <v>2.702474847209992</v>
      </c>
      <c r="AU266" s="3">
        <f t="shared" si="78"/>
        <v>206.28857621814905</v>
      </c>
      <c r="AV266" s="3">
        <f t="shared" si="79"/>
        <v>1.7584511744062796</v>
      </c>
      <c r="AW266" s="3">
        <f t="shared" si="80"/>
        <v>0</v>
      </c>
      <c r="AX266" s="3">
        <f t="shared" si="88"/>
        <v>1</v>
      </c>
      <c r="AY266" s="56">
        <f t="shared" si="81"/>
        <v>3.6593925985507205</v>
      </c>
      <c r="AZ266" s="3">
        <f t="shared" si="82"/>
        <v>0.48053088785901332</v>
      </c>
      <c r="BA266" s="3">
        <f t="shared" si="83"/>
        <v>206.28857621814905</v>
      </c>
      <c r="BB266" s="3">
        <f t="shared" si="89"/>
        <v>362.74838911740352</v>
      </c>
    </row>
    <row r="267" spans="9:54">
      <c r="I267" s="18"/>
      <c r="J267" s="16"/>
      <c r="M267" s="8">
        <f t="shared" si="90"/>
        <v>191</v>
      </c>
      <c r="N267" s="2">
        <v>12.331921000000003</v>
      </c>
      <c r="O267" s="2">
        <v>0</v>
      </c>
      <c r="Q267" s="9">
        <f t="shared" si="70"/>
        <v>191</v>
      </c>
      <c r="R267" s="3">
        <f t="shared" si="71"/>
        <v>2.1726956713760024</v>
      </c>
      <c r="S267" s="3">
        <f t="shared" si="84"/>
        <v>0.50474345428571421</v>
      </c>
      <c r="T267" s="3">
        <f>MAX(0,MIN(T$71,$R267-SUM($S267:S267)))</f>
        <v>0</v>
      </c>
      <c r="U267" s="56">
        <f t="shared" si="72"/>
        <v>5.0474345428571425E-2</v>
      </c>
      <c r="V267" s="3">
        <f>MAX(0,MIN(V$71,$R267-SUM($S267:U267)))</f>
        <v>0</v>
      </c>
      <c r="W267" s="3">
        <f>MAX(0,MIN(W$71,$R267-SUM($S267:V267)))</f>
        <v>0</v>
      </c>
      <c r="X267" s="3">
        <f>MAX(0,MIN(X$71,$R267-SUM($S267:W267)))</f>
        <v>1.6174778716617166</v>
      </c>
      <c r="Y267" s="3">
        <f>MAX(0,MIN(Y$71,$R267-SUM($S267:X267)))</f>
        <v>0</v>
      </c>
      <c r="Z267" s="3">
        <f>MAX(0,MIN(Z$71,$R267-SUM($S267:Y267)))</f>
        <v>0</v>
      </c>
      <c r="AA267" s="3">
        <f t="shared" si="85"/>
        <v>0.55521779971428564</v>
      </c>
      <c r="AC267" s="9">
        <f t="shared" si="73"/>
        <v>191</v>
      </c>
      <c r="AD267" s="3">
        <f t="shared" si="74"/>
        <v>2.1726956713760024</v>
      </c>
      <c r="AE267" s="3">
        <f>MIN(R267,Solvarmeproduktion!M195*$I$16/1000/24)</f>
        <v>0.50474345428571421</v>
      </c>
      <c r="AF267" s="3">
        <f>IF($I$35="Ja",MAX(0,MIN(IF($I$36="væske",AS267,AT267),$AD267-SUM($AE267:AE267)))*$I$44*IF(AU267&lt;$I$23,1,0),0)</f>
        <v>1.6679522170902881</v>
      </c>
      <c r="AG267" s="56">
        <f t="shared" si="86"/>
        <v>0</v>
      </c>
      <c r="AH267" s="3">
        <f>MAX(0,MIN(AH$71,$AD267-SUM($AE267:AG267)))</f>
        <v>0</v>
      </c>
      <c r="AI267" s="3">
        <f>IF($I$35="Ja",MAX(0,MIN(IF($I$36="væske",AS267,AT267)-AF267,$AD267-SUM($AE267:AH267)))*$I$44*IF(AU267&lt;$I$29,1,0),0)</f>
        <v>0</v>
      </c>
      <c r="AJ267" s="3">
        <f>MAX(0,MIN(AJ$71,$AD267-SUM($AE267:AI267)))</f>
        <v>0</v>
      </c>
      <c r="AK267" s="3">
        <f>IF($I$35="Ja",MAX(0,MIN(IF($I$36="væske",AS267,AT267)-AF267-AI267,$AD267-SUM($AE267:AJ267)))*$I$44*IF(AU267&lt;$I$33,1,0),0)</f>
        <v>0</v>
      </c>
      <c r="AL267" s="3">
        <f>MAX(0,MIN(AL$71,$AD267-SUM($AE267:AK267)))</f>
        <v>0</v>
      </c>
      <c r="AM267" s="3">
        <f t="shared" si="87"/>
        <v>0.50474345428571421</v>
      </c>
      <c r="AO267" s="55">
        <v>8.6</v>
      </c>
      <c r="AP267" s="58">
        <f t="shared" si="75"/>
        <v>3.6593925985507205</v>
      </c>
      <c r="AQ267" s="56">
        <f>IF($I$37="indtastes",$I$38,VLOOKUP(ROUND(AO267,0),'COP og ydelse'!$F$5:$J$31,3))</f>
        <v>3.6477094899999996</v>
      </c>
      <c r="AR267" s="56">
        <f t="shared" si="76"/>
        <v>3.6593925985507205</v>
      </c>
      <c r="AS267" s="56">
        <f t="shared" si="77"/>
        <v>2</v>
      </c>
      <c r="AT267" s="56">
        <f>IF($I$35="Ja",VLOOKUP(ROUND(AO267,0),'COP og ydelse'!$F$5:$J$31,5)/'COP og ydelse'!$J$14*$I$43,0)</f>
        <v>2.702474847209992</v>
      </c>
      <c r="AU267" s="3">
        <f t="shared" si="78"/>
        <v>206.28857621814905</v>
      </c>
      <c r="AV267" s="3">
        <f t="shared" si="79"/>
        <v>1.6679522170902881</v>
      </c>
      <c r="AW267" s="3">
        <f t="shared" si="80"/>
        <v>0</v>
      </c>
      <c r="AX267" s="3">
        <f t="shared" si="88"/>
        <v>1</v>
      </c>
      <c r="AY267" s="56">
        <f t="shared" si="81"/>
        <v>3.6593925985507205</v>
      </c>
      <c r="AZ267" s="3">
        <f t="shared" si="82"/>
        <v>0.45580029258158039</v>
      </c>
      <c r="BA267" s="3">
        <f t="shared" si="83"/>
        <v>206.28857621814905</v>
      </c>
      <c r="BB267" s="3">
        <f t="shared" si="89"/>
        <v>344.07948806346059</v>
      </c>
    </row>
    <row r="268" spans="9:54">
      <c r="I268" s="18"/>
      <c r="J268" s="16"/>
      <c r="M268" s="8">
        <f t="shared" si="90"/>
        <v>192</v>
      </c>
      <c r="N268" s="2">
        <v>12.308899999999996</v>
      </c>
      <c r="O268" s="2">
        <v>0</v>
      </c>
      <c r="Q268" s="9">
        <f t="shared" ref="Q268:Q331" si="91">M268</f>
        <v>192</v>
      </c>
      <c r="R268" s="3">
        <f t="shared" si="71"/>
        <v>2.1689675742448049</v>
      </c>
      <c r="S268" s="3">
        <f t="shared" si="84"/>
        <v>0.42449072948214295</v>
      </c>
      <c r="T268" s="3">
        <f>MAX(0,MIN(T$71,$R268-SUM($S268:S268)))</f>
        <v>0</v>
      </c>
      <c r="U268" s="56">
        <f t="shared" si="72"/>
        <v>4.2449072948214296E-2</v>
      </c>
      <c r="V268" s="3">
        <f>MAX(0,MIN(V$71,$R268-SUM($S268:U268)))</f>
        <v>0</v>
      </c>
      <c r="W268" s="3">
        <f>MAX(0,MIN(W$71,$R268-SUM($S268:V268)))</f>
        <v>0</v>
      </c>
      <c r="X268" s="3">
        <f>MAX(0,MIN(X$71,$R268-SUM($S268:W268)))</f>
        <v>1.7020277718144476</v>
      </c>
      <c r="Y268" s="3">
        <f>MAX(0,MIN(Y$71,$R268-SUM($S268:X268)))</f>
        <v>0</v>
      </c>
      <c r="Z268" s="3">
        <f>MAX(0,MIN(Z$71,$R268-SUM($S268:Y268)))</f>
        <v>0</v>
      </c>
      <c r="AA268" s="3">
        <f t="shared" si="85"/>
        <v>0.46693980243035726</v>
      </c>
      <c r="AC268" s="9">
        <f t="shared" si="73"/>
        <v>192</v>
      </c>
      <c r="AD268" s="3">
        <f t="shared" si="74"/>
        <v>2.1689675742448049</v>
      </c>
      <c r="AE268" s="3">
        <f>MIN(R268,Solvarmeproduktion!M196*$I$16/1000/24)</f>
        <v>0.42449072948214295</v>
      </c>
      <c r="AF268" s="3">
        <f>IF($I$35="Ja",MAX(0,MIN(IF($I$36="væske",AS268,AT268),$AD268-SUM($AE268:AE268)))*$I$44*IF(AU268&lt;$I$23,1,0),0)</f>
        <v>1.744476844762662</v>
      </c>
      <c r="AG268" s="56">
        <f t="shared" si="86"/>
        <v>0</v>
      </c>
      <c r="AH268" s="3">
        <f>MAX(0,MIN(AH$71,$AD268-SUM($AE268:AG268)))</f>
        <v>0</v>
      </c>
      <c r="AI268" s="3">
        <f>IF($I$35="Ja",MAX(0,MIN(IF($I$36="væske",AS268,AT268)-AF268,$AD268-SUM($AE268:AH268)))*$I$44*IF(AU268&lt;$I$29,1,0),0)</f>
        <v>0</v>
      </c>
      <c r="AJ268" s="3">
        <f>MAX(0,MIN(AJ$71,$AD268-SUM($AE268:AI268)))</f>
        <v>0</v>
      </c>
      <c r="AK268" s="3">
        <f>IF($I$35="Ja",MAX(0,MIN(IF($I$36="væske",AS268,AT268)-AF268-AI268,$AD268-SUM($AE268:AJ268)))*$I$44*IF(AU268&lt;$I$33,1,0),0)</f>
        <v>0</v>
      </c>
      <c r="AL268" s="3">
        <f>MAX(0,MIN(AL$71,$AD268-SUM($AE268:AK268)))</f>
        <v>0</v>
      </c>
      <c r="AM268" s="3">
        <f t="shared" si="87"/>
        <v>0.42449072948214295</v>
      </c>
      <c r="AO268" s="55">
        <v>8.6</v>
      </c>
      <c r="AP268" s="58">
        <f t="shared" si="75"/>
        <v>3.6593925985507205</v>
      </c>
      <c r="AQ268" s="56">
        <f>IF($I$37="indtastes",$I$38,VLOOKUP(ROUND(AO268,0),'COP og ydelse'!$F$5:$J$31,3))</f>
        <v>3.6477094899999996</v>
      </c>
      <c r="AR268" s="56">
        <f t="shared" si="76"/>
        <v>3.6593925985507205</v>
      </c>
      <c r="AS268" s="56">
        <f t="shared" si="77"/>
        <v>2</v>
      </c>
      <c r="AT268" s="56">
        <f>IF($I$35="Ja",VLOOKUP(ROUND(AO268,0),'COP og ydelse'!$F$5:$J$31,5)/'COP og ydelse'!$J$14*$I$43,0)</f>
        <v>2.702474847209992</v>
      </c>
      <c r="AU268" s="3">
        <f t="shared" si="78"/>
        <v>206.28857621814905</v>
      </c>
      <c r="AV268" s="3">
        <f t="shared" si="79"/>
        <v>1.744476844762662</v>
      </c>
      <c r="AW268" s="3">
        <f t="shared" si="80"/>
        <v>0</v>
      </c>
      <c r="AX268" s="3">
        <f t="shared" si="88"/>
        <v>1</v>
      </c>
      <c r="AY268" s="56">
        <f t="shared" si="81"/>
        <v>3.6593925985507205</v>
      </c>
      <c r="AZ268" s="3">
        <f t="shared" si="82"/>
        <v>0.47671213125739803</v>
      </c>
      <c r="BA268" s="3">
        <f t="shared" si="83"/>
        <v>206.28857621814905</v>
      </c>
      <c r="BB268" s="3">
        <f t="shared" si="89"/>
        <v>359.86564455161857</v>
      </c>
    </row>
    <row r="269" spans="9:54">
      <c r="I269" s="18"/>
      <c r="J269" s="16"/>
      <c r="M269" s="8">
        <f t="shared" si="90"/>
        <v>193</v>
      </c>
      <c r="N269" s="2">
        <v>12.247512000000016</v>
      </c>
      <c r="O269" s="2">
        <v>0</v>
      </c>
      <c r="Q269" s="9">
        <f t="shared" si="91"/>
        <v>193</v>
      </c>
      <c r="R269" s="3">
        <f t="shared" ref="R269:R332" si="92">((N269-N$69)*(R$71/N$71)+N$69)*(R$70/N$70)</f>
        <v>2.1590261978193759</v>
      </c>
      <c r="S269" s="3">
        <f t="shared" si="84"/>
        <v>0.40858321991071428</v>
      </c>
      <c r="T269" s="3">
        <f>MAX(0,MIN(T$71,$R269-SUM($S269:S269)))</f>
        <v>0</v>
      </c>
      <c r="U269" s="56">
        <f t="shared" ref="U269:U332" si="93">IF((S269+T269)&lt;0.5*R269,S269*0.1,0)</f>
        <v>4.0858321991071429E-2</v>
      </c>
      <c r="V269" s="3">
        <f>MAX(0,MIN(V$71,$R269-SUM($S269:U269)))</f>
        <v>0</v>
      </c>
      <c r="W269" s="3">
        <f>MAX(0,MIN(W$71,$R269-SUM($S269:V269)))</f>
        <v>0</v>
      </c>
      <c r="X269" s="3">
        <f>MAX(0,MIN(X$71,$R269-SUM($S269:W269)))</f>
        <v>1.7095846559175902</v>
      </c>
      <c r="Y269" s="3">
        <f>MAX(0,MIN(Y$71,$R269-SUM($S269:X269)))</f>
        <v>0</v>
      </c>
      <c r="Z269" s="3">
        <f>MAX(0,MIN(Z$71,$R269-SUM($S269:Y269)))</f>
        <v>0</v>
      </c>
      <c r="AA269" s="3">
        <f t="shared" si="85"/>
        <v>0.4494415419017857</v>
      </c>
      <c r="AC269" s="9">
        <f t="shared" ref="AC269:AC332" si="94">Q269</f>
        <v>193</v>
      </c>
      <c r="AD269" s="3">
        <f t="shared" ref="AD269:AD332" si="95">R269</f>
        <v>2.1590261978193759</v>
      </c>
      <c r="AE269" s="3">
        <f>MIN(R269,Solvarmeproduktion!M197*$I$16/1000/24)</f>
        <v>0.40858321991071428</v>
      </c>
      <c r="AF269" s="3">
        <f>IF($I$35="Ja",MAX(0,MIN(IF($I$36="væske",AS269,AT269),$AD269-SUM($AE269:AE269)))*$I$44*IF(AU269&lt;$I$23,1,0),0)</f>
        <v>1.7504429779086617</v>
      </c>
      <c r="AG269" s="56">
        <f t="shared" si="86"/>
        <v>0</v>
      </c>
      <c r="AH269" s="3">
        <f>MAX(0,MIN(AH$71,$AD269-SUM($AE269:AG269)))</f>
        <v>0</v>
      </c>
      <c r="AI269" s="3">
        <f>IF($I$35="Ja",MAX(0,MIN(IF($I$36="væske",AS269,AT269)-AF269,$AD269-SUM($AE269:AH269)))*$I$44*IF(AU269&lt;$I$29,1,0),0)</f>
        <v>0</v>
      </c>
      <c r="AJ269" s="3">
        <f>MAX(0,MIN(AJ$71,$AD269-SUM($AE269:AI269)))</f>
        <v>0</v>
      </c>
      <c r="AK269" s="3">
        <f>IF($I$35="Ja",MAX(0,MIN(IF($I$36="væske",AS269,AT269)-AF269-AI269,$AD269-SUM($AE269:AJ269)))*$I$44*IF(AU269&lt;$I$33,1,0),0)</f>
        <v>0</v>
      </c>
      <c r="AL269" s="3">
        <f>MAX(0,MIN(AL$71,$AD269-SUM($AE269:AK269)))</f>
        <v>0</v>
      </c>
      <c r="AM269" s="3">
        <f t="shared" si="87"/>
        <v>0.40858321991071428</v>
      </c>
      <c r="AO269" s="55">
        <v>8.8000000000000007</v>
      </c>
      <c r="AP269" s="58">
        <f t="shared" ref="AP269:AP332" si="96">IF($I$36="Væske",IF($I$37="Beregnes",$F$63*$I$41,$I$38),0)</f>
        <v>3.6593925985507205</v>
      </c>
      <c r="AQ269" s="56">
        <f>IF($I$37="indtastes",$I$38,VLOOKUP(ROUND(AO269,0),'COP og ydelse'!$F$5:$J$31,3))</f>
        <v>3.6477094899999996</v>
      </c>
      <c r="AR269" s="56">
        <f t="shared" ref="AR269:AR332" si="97">IF($I$35="Ja",IF($I$36="Væske",AP269,AQ269),0)</f>
        <v>3.6593925985507205</v>
      </c>
      <c r="AS269" s="56">
        <f t="shared" ref="AS269:AS332" si="98">IF($I$35="Ja",$I$43,0)</f>
        <v>2</v>
      </c>
      <c r="AT269" s="56">
        <f>IF($I$35="Ja",VLOOKUP(ROUND(AO269,0),'COP og ydelse'!$F$5:$J$31,5)/'COP og ydelse'!$J$14*$I$43,0)</f>
        <v>2.702474847209992</v>
      </c>
      <c r="AU269" s="3">
        <f t="shared" ref="AU269:AU332" si="99">IF($I$35="Ja",$I$45/AR269+$I$46+(AR269-1)/AR269*($I$47-$I$48*$I$49),0)</f>
        <v>206.28857621814905</v>
      </c>
      <c r="AV269" s="3">
        <f t="shared" ref="AV269:AV332" si="100">AF269+AI269+AK269</f>
        <v>1.7504429779086617</v>
      </c>
      <c r="AW269" s="3">
        <f t="shared" ref="AW269:AW332" si="101">AH269+AJ269+AL269</f>
        <v>0</v>
      </c>
      <c r="AX269" s="3">
        <f t="shared" si="88"/>
        <v>1</v>
      </c>
      <c r="AY269" s="56">
        <f t="shared" ref="AY269:AY332" si="102">IF($I$35="Ja",IF($I$36="Væske",AP269,AQ269)*AX269,0)</f>
        <v>3.6593925985507205</v>
      </c>
      <c r="AZ269" s="3">
        <f t="shared" ref="AZ269:AZ332" si="103">IF($I$35="Ja",(AV269)/AY269,0)</f>
        <v>0.47834249285029257</v>
      </c>
      <c r="BA269" s="3">
        <f t="shared" ref="BA269:BA332" si="104">IF($I$35="Ja",$I$45/AY269+$I$46+(AY269-1)/AY269*($I$47-$I$48*$I$49),0)</f>
        <v>206.28857621814905</v>
      </c>
      <c r="BB269" s="3">
        <f t="shared" si="89"/>
        <v>361.09638966383471</v>
      </c>
    </row>
    <row r="270" spans="9:54">
      <c r="I270" s="18"/>
      <c r="J270" s="16"/>
      <c r="M270" s="8">
        <f t="shared" si="90"/>
        <v>194</v>
      </c>
      <c r="N270" s="2">
        <v>12.220655000000002</v>
      </c>
      <c r="O270" s="2">
        <v>0</v>
      </c>
      <c r="Q270" s="9">
        <f t="shared" si="91"/>
        <v>194</v>
      </c>
      <c r="R270" s="3">
        <f t="shared" si="92"/>
        <v>2.1546768861190766</v>
      </c>
      <c r="S270" s="3">
        <f t="shared" ref="S270:S333" si="105">AE270</f>
        <v>0.55931706344642862</v>
      </c>
      <c r="T270" s="3">
        <f>MAX(0,MIN(T$71,$R270-SUM($S270:S270)))</f>
        <v>0</v>
      </c>
      <c r="U270" s="56">
        <f t="shared" si="93"/>
        <v>5.5931706344642868E-2</v>
      </c>
      <c r="V270" s="3">
        <f>MAX(0,MIN(V$71,$R270-SUM($S270:U270)))</f>
        <v>0</v>
      </c>
      <c r="W270" s="3">
        <f>MAX(0,MIN(W$71,$R270-SUM($S270:V270)))</f>
        <v>0</v>
      </c>
      <c r="X270" s="3">
        <f>MAX(0,MIN(X$71,$R270-SUM($S270:W270)))</f>
        <v>1.539428116328005</v>
      </c>
      <c r="Y270" s="3">
        <f>MAX(0,MIN(Y$71,$R270-SUM($S270:X270)))</f>
        <v>0</v>
      </c>
      <c r="Z270" s="3">
        <f>MAX(0,MIN(Z$71,$R270-SUM($S270:Y270)))</f>
        <v>0</v>
      </c>
      <c r="AA270" s="3">
        <f t="shared" ref="AA270:AA333" si="106">S270+U270</f>
        <v>0.61524876979107146</v>
      </c>
      <c r="AC270" s="9">
        <f t="shared" si="94"/>
        <v>194</v>
      </c>
      <c r="AD270" s="3">
        <f t="shared" si="95"/>
        <v>2.1546768861190766</v>
      </c>
      <c r="AE270" s="3">
        <f>MIN(R270,Solvarmeproduktion!M198*$I$16/1000/24)</f>
        <v>0.55931706344642862</v>
      </c>
      <c r="AF270" s="3">
        <f>IF($I$35="Ja",MAX(0,MIN(IF($I$36="væske",AS270,AT270),$AD270-SUM($AE270:AE270)))*$I$44*IF(AU270&lt;$I$23,1,0),0)</f>
        <v>1.595359822672648</v>
      </c>
      <c r="AG270" s="56">
        <f t="shared" ref="AG270:AG333" si="107">IF((AE270+AF270)&lt;0.5*AD270,AE270*0.1,0)</f>
        <v>0</v>
      </c>
      <c r="AH270" s="3">
        <f>MAX(0,MIN(AH$71,$AD270-SUM($AE270:AG270)))</f>
        <v>0</v>
      </c>
      <c r="AI270" s="3">
        <f>IF($I$35="Ja",MAX(0,MIN(IF($I$36="væske",AS270,AT270)-AF270,$AD270-SUM($AE270:AH270)))*$I$44*IF(AU270&lt;$I$29,1,0),0)</f>
        <v>0</v>
      </c>
      <c r="AJ270" s="3">
        <f>MAX(0,MIN(AJ$71,$AD270-SUM($AE270:AI270)))</f>
        <v>0</v>
      </c>
      <c r="AK270" s="3">
        <f>IF($I$35="Ja",MAX(0,MIN(IF($I$36="væske",AS270,AT270)-AF270-AI270,$AD270-SUM($AE270:AJ270)))*$I$44*IF(AU270&lt;$I$33,1,0),0)</f>
        <v>0</v>
      </c>
      <c r="AL270" s="3">
        <f>MAX(0,MIN(AL$71,$AD270-SUM($AE270:AK270)))</f>
        <v>0</v>
      </c>
      <c r="AM270" s="3">
        <f t="shared" ref="AM270:AM333" si="108">AE270+AG270</f>
        <v>0.55931706344642862</v>
      </c>
      <c r="AO270" s="55">
        <v>8.8000000000000007</v>
      </c>
      <c r="AP270" s="58">
        <f t="shared" si="96"/>
        <v>3.6593925985507205</v>
      </c>
      <c r="AQ270" s="56">
        <f>IF($I$37="indtastes",$I$38,VLOOKUP(ROUND(AO270,0),'COP og ydelse'!$F$5:$J$31,3))</f>
        <v>3.6477094899999996</v>
      </c>
      <c r="AR270" s="56">
        <f t="shared" si="97"/>
        <v>3.6593925985507205</v>
      </c>
      <c r="AS270" s="56">
        <f t="shared" si="98"/>
        <v>2</v>
      </c>
      <c r="AT270" s="56">
        <f>IF($I$35="Ja",VLOOKUP(ROUND(AO270,0),'COP og ydelse'!$F$5:$J$31,5)/'COP og ydelse'!$J$14*$I$43,0)</f>
        <v>2.702474847209992</v>
      </c>
      <c r="AU270" s="3">
        <f t="shared" si="99"/>
        <v>206.28857621814905</v>
      </c>
      <c r="AV270" s="3">
        <f t="shared" si="100"/>
        <v>1.595359822672648</v>
      </c>
      <c r="AW270" s="3">
        <f t="shared" si="101"/>
        <v>0</v>
      </c>
      <c r="AX270" s="3">
        <f t="shared" ref="AX270:AX333" si="109">IF(AV270&gt;0,IF(AW270&gt;AV270,1.15,(AW270/AV270*0.15+1)),1)</f>
        <v>1</v>
      </c>
      <c r="AY270" s="56">
        <f t="shared" si="102"/>
        <v>3.6593925985507205</v>
      </c>
      <c r="AZ270" s="3">
        <f t="shared" si="103"/>
        <v>0.43596301290669937</v>
      </c>
      <c r="BA270" s="3">
        <f t="shared" si="104"/>
        <v>206.28857621814905</v>
      </c>
      <c r="BB270" s="3">
        <f t="shared" ref="BB270:BB333" si="110">BA270*AV270</f>
        <v>329.10450637477931</v>
      </c>
    </row>
    <row r="271" spans="9:54">
      <c r="I271" s="18"/>
      <c r="J271" s="16"/>
      <c r="M271" s="8">
        <f t="shared" ref="M271:M334" si="111">M270+1</f>
        <v>195</v>
      </c>
      <c r="N271" s="2">
        <v>12.094040999999997</v>
      </c>
      <c r="O271" s="2">
        <v>0</v>
      </c>
      <c r="Q271" s="9">
        <f t="shared" si="91"/>
        <v>195</v>
      </c>
      <c r="R271" s="3">
        <f t="shared" si="92"/>
        <v>2.134172594812473</v>
      </c>
      <c r="S271" s="3">
        <f t="shared" si="105"/>
        <v>0.5281530271249999</v>
      </c>
      <c r="T271" s="3">
        <f>MAX(0,MIN(T$71,$R271-SUM($S271:S271)))</f>
        <v>0</v>
      </c>
      <c r="U271" s="56">
        <f t="shared" si="93"/>
        <v>5.2815302712499991E-2</v>
      </c>
      <c r="V271" s="3">
        <f>MAX(0,MIN(V$71,$R271-SUM($S271:U271)))</f>
        <v>0</v>
      </c>
      <c r="W271" s="3">
        <f>MAX(0,MIN(W$71,$R271-SUM($S271:V271)))</f>
        <v>0</v>
      </c>
      <c r="X271" s="3">
        <f>MAX(0,MIN(X$71,$R271-SUM($S271:W271)))</f>
        <v>1.5532042649749731</v>
      </c>
      <c r="Y271" s="3">
        <f>MAX(0,MIN(Y$71,$R271-SUM($S271:X271)))</f>
        <v>0</v>
      </c>
      <c r="Z271" s="3">
        <f>MAX(0,MIN(Z$71,$R271-SUM($S271:Y271)))</f>
        <v>0</v>
      </c>
      <c r="AA271" s="3">
        <f t="shared" si="106"/>
        <v>0.58096832983749991</v>
      </c>
      <c r="AC271" s="9">
        <f t="shared" si="94"/>
        <v>195</v>
      </c>
      <c r="AD271" s="3">
        <f t="shared" si="95"/>
        <v>2.134172594812473</v>
      </c>
      <c r="AE271" s="3">
        <f>MIN(R271,Solvarmeproduktion!M199*$I$16/1000/24)</f>
        <v>0.5281530271249999</v>
      </c>
      <c r="AF271" s="3">
        <f>IF($I$35="Ja",MAX(0,MIN(IF($I$36="væske",AS271,AT271),$AD271-SUM($AE271:AE271)))*$I$44*IF(AU271&lt;$I$23,1,0),0)</f>
        <v>1.6060195676874731</v>
      </c>
      <c r="AG271" s="56">
        <f t="shared" si="107"/>
        <v>0</v>
      </c>
      <c r="AH271" s="3">
        <f>MAX(0,MIN(AH$71,$AD271-SUM($AE271:AG271)))</f>
        <v>0</v>
      </c>
      <c r="AI271" s="3">
        <f>IF($I$35="Ja",MAX(0,MIN(IF($I$36="væske",AS271,AT271)-AF271,$AD271-SUM($AE271:AH271)))*$I$44*IF(AU271&lt;$I$29,1,0),0)</f>
        <v>0</v>
      </c>
      <c r="AJ271" s="3">
        <f>MAX(0,MIN(AJ$71,$AD271-SUM($AE271:AI271)))</f>
        <v>0</v>
      </c>
      <c r="AK271" s="3">
        <f>IF($I$35="Ja",MAX(0,MIN(IF($I$36="væske",AS271,AT271)-AF271-AI271,$AD271-SUM($AE271:AJ271)))*$I$44*IF(AU271&lt;$I$33,1,0),0)</f>
        <v>0</v>
      </c>
      <c r="AL271" s="3">
        <f>MAX(0,MIN(AL$71,$AD271-SUM($AE271:AK271)))</f>
        <v>0</v>
      </c>
      <c r="AM271" s="3">
        <f t="shared" si="108"/>
        <v>0.5281530271249999</v>
      </c>
      <c r="AO271" s="55">
        <v>8.8000000000000007</v>
      </c>
      <c r="AP271" s="58">
        <f t="shared" si="96"/>
        <v>3.6593925985507205</v>
      </c>
      <c r="AQ271" s="56">
        <f>IF($I$37="indtastes",$I$38,VLOOKUP(ROUND(AO271,0),'COP og ydelse'!$F$5:$J$31,3))</f>
        <v>3.6477094899999996</v>
      </c>
      <c r="AR271" s="56">
        <f t="shared" si="97"/>
        <v>3.6593925985507205</v>
      </c>
      <c r="AS271" s="56">
        <f t="shared" si="98"/>
        <v>2</v>
      </c>
      <c r="AT271" s="56">
        <f>IF($I$35="Ja",VLOOKUP(ROUND(AO271,0),'COP og ydelse'!$F$5:$J$31,5)/'COP og ydelse'!$J$14*$I$43,0)</f>
        <v>2.702474847209992</v>
      </c>
      <c r="AU271" s="3">
        <f t="shared" si="99"/>
        <v>206.28857621814905</v>
      </c>
      <c r="AV271" s="3">
        <f t="shared" si="100"/>
        <v>1.6060195676874731</v>
      </c>
      <c r="AW271" s="3">
        <f t="shared" si="101"/>
        <v>0</v>
      </c>
      <c r="AX271" s="3">
        <f t="shared" si="109"/>
        <v>1</v>
      </c>
      <c r="AY271" s="56">
        <f t="shared" si="102"/>
        <v>3.6593925985507205</v>
      </c>
      <c r="AZ271" s="3">
        <f t="shared" si="103"/>
        <v>0.43887599497346286</v>
      </c>
      <c r="BA271" s="3">
        <f t="shared" si="104"/>
        <v>206.28857621814905</v>
      </c>
      <c r="BB271" s="3">
        <f t="shared" si="110"/>
        <v>331.30348999673606</v>
      </c>
    </row>
    <row r="272" spans="9:54">
      <c r="I272" s="18"/>
      <c r="J272" s="16"/>
      <c r="M272" s="8">
        <f t="shared" si="111"/>
        <v>196</v>
      </c>
      <c r="N272" s="2">
        <v>12.090205000000006</v>
      </c>
      <c r="O272" s="2">
        <v>0</v>
      </c>
      <c r="Q272" s="9">
        <f t="shared" si="91"/>
        <v>196</v>
      </c>
      <c r="R272" s="3">
        <f t="shared" si="92"/>
        <v>2.1335513802433739</v>
      </c>
      <c r="S272" s="3">
        <f t="shared" si="105"/>
        <v>0.5281530271249999</v>
      </c>
      <c r="T272" s="3">
        <f>MAX(0,MIN(T$71,$R272-SUM($S272:S272)))</f>
        <v>0</v>
      </c>
      <c r="U272" s="56">
        <f t="shared" si="93"/>
        <v>5.2815302712499991E-2</v>
      </c>
      <c r="V272" s="3">
        <f>MAX(0,MIN(V$71,$R272-SUM($S272:U272)))</f>
        <v>0</v>
      </c>
      <c r="W272" s="3">
        <f>MAX(0,MIN(W$71,$R272-SUM($S272:V272)))</f>
        <v>0</v>
      </c>
      <c r="X272" s="3">
        <f>MAX(0,MIN(X$71,$R272-SUM($S272:W272)))</f>
        <v>1.552583050405874</v>
      </c>
      <c r="Y272" s="3">
        <f>MAX(0,MIN(Y$71,$R272-SUM($S272:X272)))</f>
        <v>0</v>
      </c>
      <c r="Z272" s="3">
        <f>MAX(0,MIN(Z$71,$R272-SUM($S272:Y272)))</f>
        <v>0</v>
      </c>
      <c r="AA272" s="3">
        <f t="shared" si="106"/>
        <v>0.58096832983749991</v>
      </c>
      <c r="AC272" s="9">
        <f t="shared" si="94"/>
        <v>196</v>
      </c>
      <c r="AD272" s="3">
        <f t="shared" si="95"/>
        <v>2.1335513802433739</v>
      </c>
      <c r="AE272" s="3">
        <f>MIN(R272,Solvarmeproduktion!M200*$I$16/1000/24)</f>
        <v>0.5281530271249999</v>
      </c>
      <c r="AF272" s="3">
        <f>IF($I$35="Ja",MAX(0,MIN(IF($I$36="væske",AS272,AT272),$AD272-SUM($AE272:AE272)))*$I$44*IF(AU272&lt;$I$23,1,0),0)</f>
        <v>1.605398353118374</v>
      </c>
      <c r="AG272" s="56">
        <f t="shared" si="107"/>
        <v>0</v>
      </c>
      <c r="AH272" s="3">
        <f>MAX(0,MIN(AH$71,$AD272-SUM($AE272:AG272)))</f>
        <v>0</v>
      </c>
      <c r="AI272" s="3">
        <f>IF($I$35="Ja",MAX(0,MIN(IF($I$36="væske",AS272,AT272)-AF272,$AD272-SUM($AE272:AH272)))*$I$44*IF(AU272&lt;$I$29,1,0),0)</f>
        <v>0</v>
      </c>
      <c r="AJ272" s="3">
        <f>MAX(0,MIN(AJ$71,$AD272-SUM($AE272:AI272)))</f>
        <v>0</v>
      </c>
      <c r="AK272" s="3">
        <f>IF($I$35="Ja",MAX(0,MIN(IF($I$36="væske",AS272,AT272)-AF272-AI272,$AD272-SUM($AE272:AJ272)))*$I$44*IF(AU272&lt;$I$33,1,0),0)</f>
        <v>0</v>
      </c>
      <c r="AL272" s="3">
        <f>MAX(0,MIN(AL$71,$AD272-SUM($AE272:AK272)))</f>
        <v>0</v>
      </c>
      <c r="AM272" s="3">
        <f t="shared" si="108"/>
        <v>0.5281530271249999</v>
      </c>
      <c r="AO272" s="55">
        <v>8.8000000000000007</v>
      </c>
      <c r="AP272" s="58">
        <f t="shared" si="96"/>
        <v>3.6593925985507205</v>
      </c>
      <c r="AQ272" s="56">
        <f>IF($I$37="indtastes",$I$38,VLOOKUP(ROUND(AO272,0),'COP og ydelse'!$F$5:$J$31,3))</f>
        <v>3.6477094899999996</v>
      </c>
      <c r="AR272" s="56">
        <f t="shared" si="97"/>
        <v>3.6593925985507205</v>
      </c>
      <c r="AS272" s="56">
        <f t="shared" si="98"/>
        <v>2</v>
      </c>
      <c r="AT272" s="56">
        <f>IF($I$35="Ja",VLOOKUP(ROUND(AO272,0),'COP og ydelse'!$F$5:$J$31,5)/'COP og ydelse'!$J$14*$I$43,0)</f>
        <v>2.702474847209992</v>
      </c>
      <c r="AU272" s="3">
        <f t="shared" si="99"/>
        <v>206.28857621814905</v>
      </c>
      <c r="AV272" s="3">
        <f t="shared" si="100"/>
        <v>1.605398353118374</v>
      </c>
      <c r="AW272" s="3">
        <f t="shared" si="101"/>
        <v>0</v>
      </c>
      <c r="AX272" s="3">
        <f t="shared" si="109"/>
        <v>1</v>
      </c>
      <c r="AY272" s="56">
        <f t="shared" si="102"/>
        <v>3.6593925985507205</v>
      </c>
      <c r="AZ272" s="3">
        <f t="shared" si="103"/>
        <v>0.43870623604425008</v>
      </c>
      <c r="BA272" s="3">
        <f t="shared" si="104"/>
        <v>206.28857621814905</v>
      </c>
      <c r="BB272" s="3">
        <f t="shared" si="110"/>
        <v>331.17534052775062</v>
      </c>
    </row>
    <row r="273" spans="9:54">
      <c r="I273" s="18"/>
      <c r="J273" s="16"/>
      <c r="M273" s="8">
        <f t="shared" si="111"/>
        <v>197</v>
      </c>
      <c r="N273" s="2">
        <v>12.086367999999995</v>
      </c>
      <c r="O273" s="2">
        <v>0</v>
      </c>
      <c r="Q273" s="9">
        <f t="shared" si="91"/>
        <v>197</v>
      </c>
      <c r="R273" s="3">
        <f t="shared" si="92"/>
        <v>2.1329300037309533</v>
      </c>
      <c r="S273" s="3">
        <f t="shared" si="105"/>
        <v>0.5597239599642857</v>
      </c>
      <c r="T273" s="3">
        <f>MAX(0,MIN(T$71,$R273-SUM($S273:S273)))</f>
        <v>0</v>
      </c>
      <c r="U273" s="56">
        <f t="shared" si="93"/>
        <v>5.5972395996428573E-2</v>
      </c>
      <c r="V273" s="3">
        <f>MAX(0,MIN(V$71,$R273-SUM($S273:U273)))</f>
        <v>0</v>
      </c>
      <c r="W273" s="3">
        <f>MAX(0,MIN(W$71,$R273-SUM($S273:V273)))</f>
        <v>0</v>
      </c>
      <c r="X273" s="3">
        <f>MAX(0,MIN(X$71,$R273-SUM($S273:W273)))</f>
        <v>1.5172336477702391</v>
      </c>
      <c r="Y273" s="3">
        <f>MAX(0,MIN(Y$71,$R273-SUM($S273:X273)))</f>
        <v>0</v>
      </c>
      <c r="Z273" s="3">
        <f>MAX(0,MIN(Z$71,$R273-SUM($S273:Y273)))</f>
        <v>0</v>
      </c>
      <c r="AA273" s="3">
        <f t="shared" si="106"/>
        <v>0.61569635596071426</v>
      </c>
      <c r="AC273" s="9">
        <f t="shared" si="94"/>
        <v>197</v>
      </c>
      <c r="AD273" s="3">
        <f t="shared" si="95"/>
        <v>2.1329300037309533</v>
      </c>
      <c r="AE273" s="3">
        <f>MIN(R273,Solvarmeproduktion!M201*$I$16/1000/24)</f>
        <v>0.5597239599642857</v>
      </c>
      <c r="AF273" s="3">
        <f>IF($I$35="Ja",MAX(0,MIN(IF($I$36="væske",AS273,AT273),$AD273-SUM($AE273:AE273)))*$I$44*IF(AU273&lt;$I$23,1,0),0)</f>
        <v>1.5732060437666675</v>
      </c>
      <c r="AG273" s="56">
        <f t="shared" si="107"/>
        <v>0</v>
      </c>
      <c r="AH273" s="3">
        <f>MAX(0,MIN(AH$71,$AD273-SUM($AE273:AG273)))</f>
        <v>0</v>
      </c>
      <c r="AI273" s="3">
        <f>IF($I$35="Ja",MAX(0,MIN(IF($I$36="væske",AS273,AT273)-AF273,$AD273-SUM($AE273:AH273)))*$I$44*IF(AU273&lt;$I$29,1,0),0)</f>
        <v>0</v>
      </c>
      <c r="AJ273" s="3">
        <f>MAX(0,MIN(AJ$71,$AD273-SUM($AE273:AI273)))</f>
        <v>0</v>
      </c>
      <c r="AK273" s="3">
        <f>IF($I$35="Ja",MAX(0,MIN(IF($I$36="væske",AS273,AT273)-AF273-AI273,$AD273-SUM($AE273:AJ273)))*$I$44*IF(AU273&lt;$I$33,1,0),0)</f>
        <v>0</v>
      </c>
      <c r="AL273" s="3">
        <f>MAX(0,MIN(AL$71,$AD273-SUM($AE273:AK273)))</f>
        <v>0</v>
      </c>
      <c r="AM273" s="3">
        <f t="shared" si="108"/>
        <v>0.5597239599642857</v>
      </c>
      <c r="AO273" s="55">
        <v>9</v>
      </c>
      <c r="AP273" s="58">
        <f t="shared" si="96"/>
        <v>3.6593925985507205</v>
      </c>
      <c r="AQ273" s="56">
        <f>IF($I$37="indtastes",$I$38,VLOOKUP(ROUND(AO273,0),'COP og ydelse'!$F$5:$J$31,3))</f>
        <v>3.6477094899999996</v>
      </c>
      <c r="AR273" s="56">
        <f t="shared" si="97"/>
        <v>3.6593925985507205</v>
      </c>
      <c r="AS273" s="56">
        <f t="shared" si="98"/>
        <v>2</v>
      </c>
      <c r="AT273" s="56">
        <f>IF($I$35="Ja",VLOOKUP(ROUND(AO273,0),'COP og ydelse'!$F$5:$J$31,5)/'COP og ydelse'!$J$14*$I$43,0)</f>
        <v>2.702474847209992</v>
      </c>
      <c r="AU273" s="3">
        <f t="shared" si="99"/>
        <v>206.28857621814905</v>
      </c>
      <c r="AV273" s="3">
        <f t="shared" si="100"/>
        <v>1.5732060437666675</v>
      </c>
      <c r="AW273" s="3">
        <f t="shared" si="101"/>
        <v>0</v>
      </c>
      <c r="AX273" s="3">
        <f t="shared" si="109"/>
        <v>1</v>
      </c>
      <c r="AY273" s="56">
        <f t="shared" si="102"/>
        <v>3.6593925985507205</v>
      </c>
      <c r="AZ273" s="3">
        <f t="shared" si="103"/>
        <v>0.42990906315701843</v>
      </c>
      <c r="BA273" s="3">
        <f t="shared" si="104"/>
        <v>206.28857621814905</v>
      </c>
      <c r="BB273" s="3">
        <f t="shared" si="110"/>
        <v>324.53443486641294</v>
      </c>
    </row>
    <row r="274" spans="9:54">
      <c r="I274" s="18"/>
      <c r="J274" s="16"/>
      <c r="M274" s="8">
        <f t="shared" si="111"/>
        <v>198</v>
      </c>
      <c r="N274" s="2">
        <v>12.063347000000009</v>
      </c>
      <c r="O274" s="2">
        <v>0</v>
      </c>
      <c r="Q274" s="9">
        <f t="shared" si="91"/>
        <v>198</v>
      </c>
      <c r="R274" s="3">
        <f t="shared" si="92"/>
        <v>2.1292019065997589</v>
      </c>
      <c r="S274" s="3">
        <f t="shared" si="105"/>
        <v>0.49224708396428568</v>
      </c>
      <c r="T274" s="3">
        <f>MAX(0,MIN(T$71,$R274-SUM($S274:S274)))</f>
        <v>0</v>
      </c>
      <c r="U274" s="56">
        <f t="shared" si="93"/>
        <v>4.9224708396428569E-2</v>
      </c>
      <c r="V274" s="3">
        <f>MAX(0,MIN(V$71,$R274-SUM($S274:U274)))</f>
        <v>0</v>
      </c>
      <c r="W274" s="3">
        <f>MAX(0,MIN(W$71,$R274-SUM($S274:V274)))</f>
        <v>0</v>
      </c>
      <c r="X274" s="3">
        <f>MAX(0,MIN(X$71,$R274-SUM($S274:W274)))</f>
        <v>1.5877301142390445</v>
      </c>
      <c r="Y274" s="3">
        <f>MAX(0,MIN(Y$71,$R274-SUM($S274:X274)))</f>
        <v>0</v>
      </c>
      <c r="Z274" s="3">
        <f>MAX(0,MIN(Z$71,$R274-SUM($S274:Y274)))</f>
        <v>0</v>
      </c>
      <c r="AA274" s="3">
        <f t="shared" si="106"/>
        <v>0.5414717923607143</v>
      </c>
      <c r="AC274" s="9">
        <f t="shared" si="94"/>
        <v>198</v>
      </c>
      <c r="AD274" s="3">
        <f t="shared" si="95"/>
        <v>2.1292019065997589</v>
      </c>
      <c r="AE274" s="3">
        <f>MIN(R274,Solvarmeproduktion!M202*$I$16/1000/24)</f>
        <v>0.49224708396428568</v>
      </c>
      <c r="AF274" s="3">
        <f>IF($I$35="Ja",MAX(0,MIN(IF($I$36="væske",AS274,AT274),$AD274-SUM($AE274:AE274)))*$I$44*IF(AU274&lt;$I$23,1,0),0)</f>
        <v>1.6369548226354733</v>
      </c>
      <c r="AG274" s="56">
        <f t="shared" si="107"/>
        <v>0</v>
      </c>
      <c r="AH274" s="3">
        <f>MAX(0,MIN(AH$71,$AD274-SUM($AE274:AG274)))</f>
        <v>0</v>
      </c>
      <c r="AI274" s="3">
        <f>IF($I$35="Ja",MAX(0,MIN(IF($I$36="væske",AS274,AT274)-AF274,$AD274-SUM($AE274:AH274)))*$I$44*IF(AU274&lt;$I$29,1,0),0)</f>
        <v>0</v>
      </c>
      <c r="AJ274" s="3">
        <f>MAX(0,MIN(AJ$71,$AD274-SUM($AE274:AI274)))</f>
        <v>0</v>
      </c>
      <c r="AK274" s="3">
        <f>IF($I$35="Ja",MAX(0,MIN(IF($I$36="væske",AS274,AT274)-AF274-AI274,$AD274-SUM($AE274:AJ274)))*$I$44*IF(AU274&lt;$I$33,1,0),0)</f>
        <v>0</v>
      </c>
      <c r="AL274" s="3">
        <f>MAX(0,MIN(AL$71,$AD274-SUM($AE274:AK274)))</f>
        <v>0</v>
      </c>
      <c r="AM274" s="3">
        <f t="shared" si="108"/>
        <v>0.49224708396428568</v>
      </c>
      <c r="AO274" s="55">
        <v>9.1</v>
      </c>
      <c r="AP274" s="58">
        <f t="shared" si="96"/>
        <v>3.6593925985507205</v>
      </c>
      <c r="AQ274" s="56">
        <f>IF($I$37="indtastes",$I$38,VLOOKUP(ROUND(AO274,0),'COP og ydelse'!$F$5:$J$31,3))</f>
        <v>3.6477094899999996</v>
      </c>
      <c r="AR274" s="56">
        <f t="shared" si="97"/>
        <v>3.6593925985507205</v>
      </c>
      <c r="AS274" s="56">
        <f t="shared" si="98"/>
        <v>2</v>
      </c>
      <c r="AT274" s="56">
        <f>IF($I$35="Ja",VLOOKUP(ROUND(AO274,0),'COP og ydelse'!$F$5:$J$31,5)/'COP og ydelse'!$J$14*$I$43,0)</f>
        <v>2.702474847209992</v>
      </c>
      <c r="AU274" s="3">
        <f t="shared" si="99"/>
        <v>206.28857621814905</v>
      </c>
      <c r="AV274" s="3">
        <f t="shared" si="100"/>
        <v>1.6369548226354733</v>
      </c>
      <c r="AW274" s="3">
        <f t="shared" si="101"/>
        <v>0</v>
      </c>
      <c r="AX274" s="3">
        <f t="shared" si="109"/>
        <v>1</v>
      </c>
      <c r="AY274" s="56">
        <f t="shared" si="102"/>
        <v>3.6593925985507205</v>
      </c>
      <c r="AZ274" s="3">
        <f t="shared" si="103"/>
        <v>0.44732965336481773</v>
      </c>
      <c r="BA274" s="3">
        <f t="shared" si="104"/>
        <v>206.28857621814905</v>
      </c>
      <c r="BB274" s="3">
        <f t="shared" si="110"/>
        <v>337.68507969490452</v>
      </c>
    </row>
    <row r="275" spans="9:54">
      <c r="I275" s="18"/>
      <c r="J275" s="16"/>
      <c r="M275" s="8">
        <f t="shared" si="111"/>
        <v>199</v>
      </c>
      <c r="N275" s="2">
        <v>12.032652999999991</v>
      </c>
      <c r="O275" s="2">
        <v>0</v>
      </c>
      <c r="Q275" s="9">
        <f t="shared" si="91"/>
        <v>199</v>
      </c>
      <c r="R275" s="3">
        <f t="shared" si="92"/>
        <v>2.12423121838704</v>
      </c>
      <c r="S275" s="3">
        <f t="shared" si="105"/>
        <v>0.47972969921428571</v>
      </c>
      <c r="T275" s="3">
        <f>MAX(0,MIN(T$71,$R275-SUM($S275:S275)))</f>
        <v>0</v>
      </c>
      <c r="U275" s="56">
        <f t="shared" si="93"/>
        <v>4.7972969921428577E-2</v>
      </c>
      <c r="V275" s="3">
        <f>MAX(0,MIN(V$71,$R275-SUM($S275:U275)))</f>
        <v>0</v>
      </c>
      <c r="W275" s="3">
        <f>MAX(0,MIN(W$71,$R275-SUM($S275:V275)))</f>
        <v>0</v>
      </c>
      <c r="X275" s="3">
        <f>MAX(0,MIN(X$71,$R275-SUM($S275:W275)))</f>
        <v>1.5965285492513257</v>
      </c>
      <c r="Y275" s="3">
        <f>MAX(0,MIN(Y$71,$R275-SUM($S275:X275)))</f>
        <v>0</v>
      </c>
      <c r="Z275" s="3">
        <f>MAX(0,MIN(Z$71,$R275-SUM($S275:Y275)))</f>
        <v>0</v>
      </c>
      <c r="AA275" s="3">
        <f t="shared" si="106"/>
        <v>0.52770266913571429</v>
      </c>
      <c r="AC275" s="9">
        <f t="shared" si="94"/>
        <v>199</v>
      </c>
      <c r="AD275" s="3">
        <f t="shared" si="95"/>
        <v>2.12423121838704</v>
      </c>
      <c r="AE275" s="3">
        <f>MIN(R275,Solvarmeproduktion!M203*$I$16/1000/24)</f>
        <v>0.47972969921428571</v>
      </c>
      <c r="AF275" s="3">
        <f>IF($I$35="Ja",MAX(0,MIN(IF($I$36="væske",AS275,AT275),$AD275-SUM($AE275:AE275)))*$I$44*IF(AU275&lt;$I$23,1,0),0)</f>
        <v>1.6445015191727543</v>
      </c>
      <c r="AG275" s="56">
        <f t="shared" si="107"/>
        <v>0</v>
      </c>
      <c r="AH275" s="3">
        <f>MAX(0,MIN(AH$71,$AD275-SUM($AE275:AG275)))</f>
        <v>0</v>
      </c>
      <c r="AI275" s="3">
        <f>IF($I$35="Ja",MAX(0,MIN(IF($I$36="væske",AS275,AT275)-AF275,$AD275-SUM($AE275:AH275)))*$I$44*IF(AU275&lt;$I$29,1,0),0)</f>
        <v>0</v>
      </c>
      <c r="AJ275" s="3">
        <f>MAX(0,MIN(AJ$71,$AD275-SUM($AE275:AI275)))</f>
        <v>0</v>
      </c>
      <c r="AK275" s="3">
        <f>IF($I$35="Ja",MAX(0,MIN(IF($I$36="væske",AS275,AT275)-AF275-AI275,$AD275-SUM($AE275:AJ275)))*$I$44*IF(AU275&lt;$I$33,1,0),0)</f>
        <v>0</v>
      </c>
      <c r="AL275" s="3">
        <f>MAX(0,MIN(AL$71,$AD275-SUM($AE275:AK275)))</f>
        <v>0</v>
      </c>
      <c r="AM275" s="3">
        <f t="shared" si="108"/>
        <v>0.47972969921428571</v>
      </c>
      <c r="AO275" s="55">
        <v>9.1</v>
      </c>
      <c r="AP275" s="58">
        <f t="shared" si="96"/>
        <v>3.6593925985507205</v>
      </c>
      <c r="AQ275" s="56">
        <f>IF($I$37="indtastes",$I$38,VLOOKUP(ROUND(AO275,0),'COP og ydelse'!$F$5:$J$31,3))</f>
        <v>3.6477094899999996</v>
      </c>
      <c r="AR275" s="56">
        <f t="shared" si="97"/>
        <v>3.6593925985507205</v>
      </c>
      <c r="AS275" s="56">
        <f t="shared" si="98"/>
        <v>2</v>
      </c>
      <c r="AT275" s="56">
        <f>IF($I$35="Ja",VLOOKUP(ROUND(AO275,0),'COP og ydelse'!$F$5:$J$31,5)/'COP og ydelse'!$J$14*$I$43,0)</f>
        <v>2.702474847209992</v>
      </c>
      <c r="AU275" s="3">
        <f t="shared" si="99"/>
        <v>206.28857621814905</v>
      </c>
      <c r="AV275" s="3">
        <f t="shared" si="100"/>
        <v>1.6445015191727543</v>
      </c>
      <c r="AW275" s="3">
        <f t="shared" si="101"/>
        <v>0</v>
      </c>
      <c r="AX275" s="3">
        <f t="shared" si="109"/>
        <v>1</v>
      </c>
      <c r="AY275" s="56">
        <f t="shared" si="102"/>
        <v>3.6593925985507205</v>
      </c>
      <c r="AZ275" s="3">
        <f t="shared" si="103"/>
        <v>0.44939193455877047</v>
      </c>
      <c r="BA275" s="3">
        <f t="shared" si="104"/>
        <v>206.28857621814905</v>
      </c>
      <c r="BB275" s="3">
        <f t="shared" si="110"/>
        <v>339.2418769787306</v>
      </c>
    </row>
    <row r="276" spans="9:54">
      <c r="I276" s="18"/>
      <c r="J276" s="16"/>
      <c r="M276" s="8">
        <f t="shared" si="111"/>
        <v>200</v>
      </c>
      <c r="N276" s="2">
        <v>11.952081000000009</v>
      </c>
      <c r="O276" s="2">
        <v>0</v>
      </c>
      <c r="Q276" s="9">
        <f t="shared" si="91"/>
        <v>200</v>
      </c>
      <c r="R276" s="3">
        <f t="shared" si="92"/>
        <v>2.1111831213428331</v>
      </c>
      <c r="S276" s="3">
        <f t="shared" si="105"/>
        <v>0.4143920626267858</v>
      </c>
      <c r="T276" s="3">
        <f>MAX(0,MIN(T$71,$R276-SUM($S276:S276)))</f>
        <v>0</v>
      </c>
      <c r="U276" s="56">
        <f t="shared" si="93"/>
        <v>4.143920626267858E-2</v>
      </c>
      <c r="V276" s="3">
        <f>MAX(0,MIN(V$71,$R276-SUM($S276:U276)))</f>
        <v>0</v>
      </c>
      <c r="W276" s="3">
        <f>MAX(0,MIN(W$71,$R276-SUM($S276:V276)))</f>
        <v>0</v>
      </c>
      <c r="X276" s="3">
        <f>MAX(0,MIN(X$71,$R276-SUM($S276:W276)))</f>
        <v>1.6553518524533688</v>
      </c>
      <c r="Y276" s="3">
        <f>MAX(0,MIN(Y$71,$R276-SUM($S276:X276)))</f>
        <v>0</v>
      </c>
      <c r="Z276" s="3">
        <f>MAX(0,MIN(Z$71,$R276-SUM($S276:Y276)))</f>
        <v>0</v>
      </c>
      <c r="AA276" s="3">
        <f t="shared" si="106"/>
        <v>0.45583126888946435</v>
      </c>
      <c r="AC276" s="9">
        <f t="shared" si="94"/>
        <v>200</v>
      </c>
      <c r="AD276" s="3">
        <f t="shared" si="95"/>
        <v>2.1111831213428331</v>
      </c>
      <c r="AE276" s="3">
        <f>MIN(R276,Solvarmeproduktion!M204*$I$16/1000/24)</f>
        <v>0.4143920626267858</v>
      </c>
      <c r="AF276" s="3">
        <f>IF($I$35="Ja",MAX(0,MIN(IF($I$36="væske",AS276,AT276),$AD276-SUM($AE276:AE276)))*$I$44*IF(AU276&lt;$I$23,1,0),0)</f>
        <v>1.6967910587160473</v>
      </c>
      <c r="AG276" s="56">
        <f t="shared" si="107"/>
        <v>0</v>
      </c>
      <c r="AH276" s="3">
        <f>MAX(0,MIN(AH$71,$AD276-SUM($AE276:AG276)))</f>
        <v>0</v>
      </c>
      <c r="AI276" s="3">
        <f>IF($I$35="Ja",MAX(0,MIN(IF($I$36="væske",AS276,AT276)-AF276,$AD276-SUM($AE276:AH276)))*$I$44*IF(AU276&lt;$I$29,1,0),0)</f>
        <v>0</v>
      </c>
      <c r="AJ276" s="3">
        <f>MAX(0,MIN(AJ$71,$AD276-SUM($AE276:AI276)))</f>
        <v>0</v>
      </c>
      <c r="AK276" s="3">
        <f>IF($I$35="Ja",MAX(0,MIN(IF($I$36="væske",AS276,AT276)-AF276-AI276,$AD276-SUM($AE276:AJ276)))*$I$44*IF(AU276&lt;$I$33,1,0),0)</f>
        <v>0</v>
      </c>
      <c r="AL276" s="3">
        <f>MAX(0,MIN(AL$71,$AD276-SUM($AE276:AK276)))</f>
        <v>0</v>
      </c>
      <c r="AM276" s="3">
        <f t="shared" si="108"/>
        <v>0.4143920626267858</v>
      </c>
      <c r="AO276" s="55">
        <v>9.1999999999999993</v>
      </c>
      <c r="AP276" s="58">
        <f t="shared" si="96"/>
        <v>3.6593925985507205</v>
      </c>
      <c r="AQ276" s="56">
        <f>IF($I$37="indtastes",$I$38,VLOOKUP(ROUND(AO276,0),'COP og ydelse'!$F$5:$J$31,3))</f>
        <v>3.6477094899999996</v>
      </c>
      <c r="AR276" s="56">
        <f t="shared" si="97"/>
        <v>3.6593925985507205</v>
      </c>
      <c r="AS276" s="56">
        <f t="shared" si="98"/>
        <v>2</v>
      </c>
      <c r="AT276" s="56">
        <f>IF($I$35="Ja",VLOOKUP(ROUND(AO276,0),'COP og ydelse'!$F$5:$J$31,5)/'COP og ydelse'!$J$14*$I$43,0)</f>
        <v>2.702474847209992</v>
      </c>
      <c r="AU276" s="3">
        <f t="shared" si="99"/>
        <v>206.28857621814905</v>
      </c>
      <c r="AV276" s="3">
        <f t="shared" si="100"/>
        <v>1.6967910587160473</v>
      </c>
      <c r="AW276" s="3">
        <f t="shared" si="101"/>
        <v>0</v>
      </c>
      <c r="AX276" s="3">
        <f t="shared" si="109"/>
        <v>1</v>
      </c>
      <c r="AY276" s="56">
        <f t="shared" si="102"/>
        <v>3.6593925985507205</v>
      </c>
      <c r="AZ276" s="3">
        <f t="shared" si="103"/>
        <v>0.46368106537354059</v>
      </c>
      <c r="BA276" s="3">
        <f t="shared" si="104"/>
        <v>206.28857621814905</v>
      </c>
      <c r="BB276" s="3">
        <f t="shared" si="110"/>
        <v>350.02861164221912</v>
      </c>
    </row>
    <row r="277" spans="9:54">
      <c r="I277" s="18"/>
      <c r="J277" s="16"/>
      <c r="M277" s="8">
        <f t="shared" si="111"/>
        <v>201</v>
      </c>
      <c r="N277" s="2">
        <v>11.936734</v>
      </c>
      <c r="O277" s="2">
        <v>0</v>
      </c>
      <c r="Q277" s="9">
        <f t="shared" si="91"/>
        <v>201</v>
      </c>
      <c r="R277" s="3">
        <f t="shared" si="92"/>
        <v>2.1086977772364737</v>
      </c>
      <c r="S277" s="3">
        <f t="shared" si="105"/>
        <v>0.29557940031964286</v>
      </c>
      <c r="T277" s="3">
        <f>MAX(0,MIN(T$71,$R277-SUM($S277:S277)))</f>
        <v>0</v>
      </c>
      <c r="U277" s="56">
        <f t="shared" si="93"/>
        <v>2.9557940031964287E-2</v>
      </c>
      <c r="V277" s="3">
        <f>MAX(0,MIN(V$71,$R277-SUM($S277:U277)))</f>
        <v>0</v>
      </c>
      <c r="W277" s="3">
        <f>MAX(0,MIN(W$71,$R277-SUM($S277:V277)))</f>
        <v>0</v>
      </c>
      <c r="X277" s="3">
        <f>MAX(0,MIN(X$71,$R277-SUM($S277:W277)))</f>
        <v>1.7835604368848665</v>
      </c>
      <c r="Y277" s="3">
        <f>MAX(0,MIN(Y$71,$R277-SUM($S277:X277)))</f>
        <v>0</v>
      </c>
      <c r="Z277" s="3">
        <f>MAX(0,MIN(Z$71,$R277-SUM($S277:Y277)))</f>
        <v>0</v>
      </c>
      <c r="AA277" s="3">
        <f t="shared" si="106"/>
        <v>0.32513734035160713</v>
      </c>
      <c r="AC277" s="9">
        <f t="shared" si="94"/>
        <v>201</v>
      </c>
      <c r="AD277" s="3">
        <f t="shared" si="95"/>
        <v>2.1086977772364737</v>
      </c>
      <c r="AE277" s="3">
        <f>MIN(R277,Solvarmeproduktion!M205*$I$16/1000/24)</f>
        <v>0.29557940031964286</v>
      </c>
      <c r="AF277" s="3">
        <f>IF($I$35="Ja",MAX(0,MIN(IF($I$36="væske",AS277,AT277),$AD277-SUM($AE277:AE277)))*$I$44*IF(AU277&lt;$I$23,1,0),0)</f>
        <v>1.8131183769168309</v>
      </c>
      <c r="AG277" s="56">
        <f t="shared" si="107"/>
        <v>0</v>
      </c>
      <c r="AH277" s="3">
        <f>MAX(0,MIN(AH$71,$AD277-SUM($AE277:AG277)))</f>
        <v>0</v>
      </c>
      <c r="AI277" s="3">
        <f>IF($I$35="Ja",MAX(0,MIN(IF($I$36="væske",AS277,AT277)-AF277,$AD277-SUM($AE277:AH277)))*$I$44*IF(AU277&lt;$I$29,1,0),0)</f>
        <v>0</v>
      </c>
      <c r="AJ277" s="3">
        <f>MAX(0,MIN(AJ$71,$AD277-SUM($AE277:AI277)))</f>
        <v>0</v>
      </c>
      <c r="AK277" s="3">
        <f>IF($I$35="Ja",MAX(0,MIN(IF($I$36="væske",AS277,AT277)-AF277-AI277,$AD277-SUM($AE277:AJ277)))*$I$44*IF(AU277&lt;$I$33,1,0),0)</f>
        <v>0</v>
      </c>
      <c r="AL277" s="3">
        <f>MAX(0,MIN(AL$71,$AD277-SUM($AE277:AK277)))</f>
        <v>0</v>
      </c>
      <c r="AM277" s="3">
        <f t="shared" si="108"/>
        <v>0.29557940031964286</v>
      </c>
      <c r="AO277" s="55">
        <v>9.3000000000000007</v>
      </c>
      <c r="AP277" s="58">
        <f t="shared" si="96"/>
        <v>3.6593925985507205</v>
      </c>
      <c r="AQ277" s="56">
        <f>IF($I$37="indtastes",$I$38,VLOOKUP(ROUND(AO277,0),'COP og ydelse'!$F$5:$J$31,3))</f>
        <v>3.6477094899999996</v>
      </c>
      <c r="AR277" s="56">
        <f t="shared" si="97"/>
        <v>3.6593925985507205</v>
      </c>
      <c r="AS277" s="56">
        <f t="shared" si="98"/>
        <v>2</v>
      </c>
      <c r="AT277" s="56">
        <f>IF($I$35="Ja",VLOOKUP(ROUND(AO277,0),'COP og ydelse'!$F$5:$J$31,5)/'COP og ydelse'!$J$14*$I$43,0)</f>
        <v>2.702474847209992</v>
      </c>
      <c r="AU277" s="3">
        <f t="shared" si="99"/>
        <v>206.28857621814905</v>
      </c>
      <c r="AV277" s="3">
        <f t="shared" si="100"/>
        <v>1.8131183769168309</v>
      </c>
      <c r="AW277" s="3">
        <f t="shared" si="101"/>
        <v>0</v>
      </c>
      <c r="AX277" s="3">
        <f t="shared" si="109"/>
        <v>1</v>
      </c>
      <c r="AY277" s="56">
        <f t="shared" si="102"/>
        <v>3.6593925985507205</v>
      </c>
      <c r="AZ277" s="3">
        <f t="shared" si="103"/>
        <v>0.49546976119340269</v>
      </c>
      <c r="BA277" s="3">
        <f t="shared" si="104"/>
        <v>206.28857621814905</v>
      </c>
      <c r="BB277" s="3">
        <f t="shared" si="110"/>
        <v>374.02560848913436</v>
      </c>
    </row>
    <row r="278" spans="9:54">
      <c r="I278" s="18"/>
      <c r="J278" s="16"/>
      <c r="M278" s="8">
        <f t="shared" si="111"/>
        <v>202</v>
      </c>
      <c r="N278" s="2">
        <v>11.844651999999998</v>
      </c>
      <c r="O278" s="2">
        <v>0</v>
      </c>
      <c r="Q278" s="9">
        <f t="shared" si="91"/>
        <v>202</v>
      </c>
      <c r="R278" s="3">
        <f t="shared" si="92"/>
        <v>2.0937857125983248</v>
      </c>
      <c r="S278" s="3">
        <f t="shared" si="105"/>
        <v>0.25316091492499998</v>
      </c>
      <c r="T278" s="3">
        <f>MAX(0,MIN(T$71,$R278-SUM($S278:S278)))</f>
        <v>0</v>
      </c>
      <c r="U278" s="56">
        <f t="shared" si="93"/>
        <v>2.5316091492499998E-2</v>
      </c>
      <c r="V278" s="3">
        <f>MAX(0,MIN(V$71,$R278-SUM($S278:U278)))</f>
        <v>0</v>
      </c>
      <c r="W278" s="3">
        <f>MAX(0,MIN(W$71,$R278-SUM($S278:V278)))</f>
        <v>0</v>
      </c>
      <c r="X278" s="3">
        <f>MAX(0,MIN(X$71,$R278-SUM($S278:W278)))</f>
        <v>1.8153087061808248</v>
      </c>
      <c r="Y278" s="3">
        <f>MAX(0,MIN(Y$71,$R278-SUM($S278:X278)))</f>
        <v>0</v>
      </c>
      <c r="Z278" s="3">
        <f>MAX(0,MIN(Z$71,$R278-SUM($S278:Y278)))</f>
        <v>0</v>
      </c>
      <c r="AA278" s="3">
        <f t="shared" si="106"/>
        <v>0.27847700641749995</v>
      </c>
      <c r="AC278" s="9">
        <f t="shared" si="94"/>
        <v>202</v>
      </c>
      <c r="AD278" s="3">
        <f t="shared" si="95"/>
        <v>2.0937857125983248</v>
      </c>
      <c r="AE278" s="3">
        <f>MIN(R278,Solvarmeproduktion!M206*$I$16/1000/24)</f>
        <v>0.25316091492499998</v>
      </c>
      <c r="AF278" s="3">
        <f>IF($I$35="Ja",MAX(0,MIN(IF($I$36="væske",AS278,AT278),$AD278-SUM($AE278:AE278)))*$I$44*IF(AU278&lt;$I$23,1,0),0)</f>
        <v>1.8406247976733248</v>
      </c>
      <c r="AG278" s="56">
        <f t="shared" si="107"/>
        <v>0</v>
      </c>
      <c r="AH278" s="3">
        <f>MAX(0,MIN(AH$71,$AD278-SUM($AE278:AG278)))</f>
        <v>0</v>
      </c>
      <c r="AI278" s="3">
        <f>IF($I$35="Ja",MAX(0,MIN(IF($I$36="væske",AS278,AT278)-AF278,$AD278-SUM($AE278:AH278)))*$I$44*IF(AU278&lt;$I$29,1,0),0)</f>
        <v>0</v>
      </c>
      <c r="AJ278" s="3">
        <f>MAX(0,MIN(AJ$71,$AD278-SUM($AE278:AI278)))</f>
        <v>0</v>
      </c>
      <c r="AK278" s="3">
        <f>IF($I$35="Ja",MAX(0,MIN(IF($I$36="væske",AS278,AT278)-AF278-AI278,$AD278-SUM($AE278:AJ278)))*$I$44*IF(AU278&lt;$I$33,1,0),0)</f>
        <v>0</v>
      </c>
      <c r="AL278" s="3">
        <f>MAX(0,MIN(AL$71,$AD278-SUM($AE278:AK278)))</f>
        <v>0</v>
      </c>
      <c r="AM278" s="3">
        <f t="shared" si="108"/>
        <v>0.25316091492499998</v>
      </c>
      <c r="AO278" s="55">
        <v>9.3000000000000007</v>
      </c>
      <c r="AP278" s="58">
        <f t="shared" si="96"/>
        <v>3.6593925985507205</v>
      </c>
      <c r="AQ278" s="56">
        <f>IF($I$37="indtastes",$I$38,VLOOKUP(ROUND(AO278,0),'COP og ydelse'!$F$5:$J$31,3))</f>
        <v>3.6477094899999996</v>
      </c>
      <c r="AR278" s="56">
        <f t="shared" si="97"/>
        <v>3.6593925985507205</v>
      </c>
      <c r="AS278" s="56">
        <f t="shared" si="98"/>
        <v>2</v>
      </c>
      <c r="AT278" s="56">
        <f>IF($I$35="Ja",VLOOKUP(ROUND(AO278,0),'COP og ydelse'!$F$5:$J$31,5)/'COP og ydelse'!$J$14*$I$43,0)</f>
        <v>2.702474847209992</v>
      </c>
      <c r="AU278" s="3">
        <f t="shared" si="99"/>
        <v>206.28857621814905</v>
      </c>
      <c r="AV278" s="3">
        <f t="shared" si="100"/>
        <v>1.8406247976733248</v>
      </c>
      <c r="AW278" s="3">
        <f t="shared" si="101"/>
        <v>0</v>
      </c>
      <c r="AX278" s="3">
        <f t="shared" si="109"/>
        <v>1</v>
      </c>
      <c r="AY278" s="56">
        <f t="shared" si="102"/>
        <v>3.6593925985507205</v>
      </c>
      <c r="AZ278" s="3">
        <f t="shared" si="103"/>
        <v>0.50298642414106998</v>
      </c>
      <c r="BA278" s="3">
        <f t="shared" si="104"/>
        <v>206.28857621814905</v>
      </c>
      <c r="BB278" s="3">
        <f t="shared" si="110"/>
        <v>379.69986886384885</v>
      </c>
    </row>
    <row r="279" spans="9:54">
      <c r="I279" s="18"/>
      <c r="J279" s="16"/>
      <c r="M279" s="8">
        <f t="shared" si="111"/>
        <v>203</v>
      </c>
      <c r="N279" s="2">
        <v>11.748732000000009</v>
      </c>
      <c r="O279" s="2">
        <v>0</v>
      </c>
      <c r="Q279" s="9">
        <f t="shared" si="91"/>
        <v>203</v>
      </c>
      <c r="R279" s="3">
        <f t="shared" si="92"/>
        <v>2.0782521095044402</v>
      </c>
      <c r="S279" s="3">
        <f t="shared" si="105"/>
        <v>0.25316091492499998</v>
      </c>
      <c r="T279" s="3">
        <f>MAX(0,MIN(T$71,$R279-SUM($S279:S279)))</f>
        <v>0</v>
      </c>
      <c r="U279" s="56">
        <f t="shared" si="93"/>
        <v>2.5316091492499998E-2</v>
      </c>
      <c r="V279" s="3">
        <f>MAX(0,MIN(V$71,$R279-SUM($S279:U279)))</f>
        <v>0</v>
      </c>
      <c r="W279" s="3">
        <f>MAX(0,MIN(W$71,$R279-SUM($S279:V279)))</f>
        <v>0</v>
      </c>
      <c r="X279" s="3">
        <f>MAX(0,MIN(X$71,$R279-SUM($S279:W279)))</f>
        <v>1.7997751030869402</v>
      </c>
      <c r="Y279" s="3">
        <f>MAX(0,MIN(Y$71,$R279-SUM($S279:X279)))</f>
        <v>0</v>
      </c>
      <c r="Z279" s="3">
        <f>MAX(0,MIN(Z$71,$R279-SUM($S279:Y279)))</f>
        <v>0</v>
      </c>
      <c r="AA279" s="3">
        <f t="shared" si="106"/>
        <v>0.27847700641749995</v>
      </c>
      <c r="AC279" s="9">
        <f t="shared" si="94"/>
        <v>203</v>
      </c>
      <c r="AD279" s="3">
        <f t="shared" si="95"/>
        <v>2.0782521095044402</v>
      </c>
      <c r="AE279" s="3">
        <f>MIN(R279,Solvarmeproduktion!M207*$I$16/1000/24)</f>
        <v>0.25316091492499998</v>
      </c>
      <c r="AF279" s="3">
        <f>IF($I$35="Ja",MAX(0,MIN(IF($I$36="væske",AS279,AT279),$AD279-SUM($AE279:AE279)))*$I$44*IF(AU279&lt;$I$23,1,0),0)</f>
        <v>1.8250911945794401</v>
      </c>
      <c r="AG279" s="56">
        <f t="shared" si="107"/>
        <v>0</v>
      </c>
      <c r="AH279" s="3">
        <f>MAX(0,MIN(AH$71,$AD279-SUM($AE279:AG279)))</f>
        <v>0</v>
      </c>
      <c r="AI279" s="3">
        <f>IF($I$35="Ja",MAX(0,MIN(IF($I$36="væske",AS279,AT279)-AF279,$AD279-SUM($AE279:AH279)))*$I$44*IF(AU279&lt;$I$29,1,0),0)</f>
        <v>0</v>
      </c>
      <c r="AJ279" s="3">
        <f>MAX(0,MIN(AJ$71,$AD279-SUM($AE279:AI279)))</f>
        <v>0</v>
      </c>
      <c r="AK279" s="3">
        <f>IF($I$35="Ja",MAX(0,MIN(IF($I$36="væske",AS279,AT279)-AF279-AI279,$AD279-SUM($AE279:AJ279)))*$I$44*IF(AU279&lt;$I$33,1,0),0)</f>
        <v>0</v>
      </c>
      <c r="AL279" s="3">
        <f>MAX(0,MIN(AL$71,$AD279-SUM($AE279:AK279)))</f>
        <v>0</v>
      </c>
      <c r="AM279" s="3">
        <f t="shared" si="108"/>
        <v>0.25316091492499998</v>
      </c>
      <c r="AO279" s="55">
        <v>9.6</v>
      </c>
      <c r="AP279" s="58">
        <f t="shared" si="96"/>
        <v>3.6593925985507205</v>
      </c>
      <c r="AQ279" s="56">
        <f>IF($I$37="indtastes",$I$38,VLOOKUP(ROUND(AO279,0),'COP og ydelse'!$F$5:$J$31,3))</f>
        <v>3.6985027599999998</v>
      </c>
      <c r="AR279" s="56">
        <f t="shared" si="97"/>
        <v>3.6593925985507205</v>
      </c>
      <c r="AS279" s="56">
        <f t="shared" si="98"/>
        <v>2</v>
      </c>
      <c r="AT279" s="56">
        <f>IF($I$35="Ja",VLOOKUP(ROUND(AO279,0),'COP og ydelse'!$F$5:$J$31,5)/'COP og ydelse'!$J$14*$I$43,0)</f>
        <v>2.7827634637318104</v>
      </c>
      <c r="AU279" s="3">
        <f t="shared" si="99"/>
        <v>206.28857621814905</v>
      </c>
      <c r="AV279" s="3">
        <f t="shared" si="100"/>
        <v>1.8250911945794401</v>
      </c>
      <c r="AW279" s="3">
        <f t="shared" si="101"/>
        <v>0</v>
      </c>
      <c r="AX279" s="3">
        <f t="shared" si="109"/>
        <v>1</v>
      </c>
      <c r="AY279" s="56">
        <f t="shared" si="102"/>
        <v>3.6593925985507205</v>
      </c>
      <c r="AZ279" s="3">
        <f t="shared" si="103"/>
        <v>0.49874156582768847</v>
      </c>
      <c r="BA279" s="3">
        <f t="shared" si="104"/>
        <v>206.28857621814905</v>
      </c>
      <c r="BB279" s="3">
        <f t="shared" si="110"/>
        <v>376.49546399807355</v>
      </c>
    </row>
    <row r="280" spans="9:54">
      <c r="I280" s="18"/>
      <c r="J280" s="16"/>
      <c r="M280" s="8">
        <f t="shared" si="111"/>
        <v>204</v>
      </c>
      <c r="N280" s="2">
        <v>11.725711999999996</v>
      </c>
      <c r="O280" s="2">
        <v>0</v>
      </c>
      <c r="Q280" s="9">
        <f t="shared" si="91"/>
        <v>204</v>
      </c>
      <c r="R280" s="3">
        <f t="shared" si="92"/>
        <v>2.0745241743165601</v>
      </c>
      <c r="S280" s="3">
        <f t="shared" si="105"/>
        <v>0.17915604602857141</v>
      </c>
      <c r="T280" s="3">
        <f>MAX(0,MIN(T$71,$R280-SUM($S280:S280)))</f>
        <v>0</v>
      </c>
      <c r="U280" s="56">
        <f t="shared" si="93"/>
        <v>1.7915604602857141E-2</v>
      </c>
      <c r="V280" s="3">
        <f>MAX(0,MIN(V$71,$R280-SUM($S280:U280)))</f>
        <v>0</v>
      </c>
      <c r="W280" s="3">
        <f>MAX(0,MIN(W$71,$R280-SUM($S280:V280)))</f>
        <v>0</v>
      </c>
      <c r="X280" s="3">
        <f>MAX(0,MIN(X$71,$R280-SUM($S280:W280)))</f>
        <v>1.8774525236851316</v>
      </c>
      <c r="Y280" s="3">
        <f>MAX(0,MIN(Y$71,$R280-SUM($S280:X280)))</f>
        <v>0</v>
      </c>
      <c r="Z280" s="3">
        <f>MAX(0,MIN(Z$71,$R280-SUM($S280:Y280)))</f>
        <v>0</v>
      </c>
      <c r="AA280" s="3">
        <f t="shared" si="106"/>
        <v>0.19707165063142856</v>
      </c>
      <c r="AC280" s="9">
        <f t="shared" si="94"/>
        <v>204</v>
      </c>
      <c r="AD280" s="3">
        <f t="shared" si="95"/>
        <v>2.0745241743165601</v>
      </c>
      <c r="AE280" s="3">
        <f>MIN(R280,Solvarmeproduktion!M208*$I$16/1000/24)</f>
        <v>0.17915604602857141</v>
      </c>
      <c r="AF280" s="3">
        <f>IF($I$35="Ja",MAX(0,MIN(IF($I$36="væske",AS280,AT280),$AD280-SUM($AE280:AE280)))*$I$44*IF(AU280&lt;$I$23,1,0),0)</f>
        <v>1.8953681282879886</v>
      </c>
      <c r="AG280" s="56">
        <f t="shared" si="107"/>
        <v>0</v>
      </c>
      <c r="AH280" s="3">
        <f>MAX(0,MIN(AH$71,$AD280-SUM($AE280:AG280)))</f>
        <v>0</v>
      </c>
      <c r="AI280" s="3">
        <f>IF($I$35="Ja",MAX(0,MIN(IF($I$36="væske",AS280,AT280)-AF280,$AD280-SUM($AE280:AH280)))*$I$44*IF(AU280&lt;$I$29,1,0),0)</f>
        <v>0</v>
      </c>
      <c r="AJ280" s="3">
        <f>MAX(0,MIN(AJ$71,$AD280-SUM($AE280:AI280)))</f>
        <v>0</v>
      </c>
      <c r="AK280" s="3">
        <f>IF($I$35="Ja",MAX(0,MIN(IF($I$36="væske",AS280,AT280)-AF280-AI280,$AD280-SUM($AE280:AJ280)))*$I$44*IF(AU280&lt;$I$33,1,0),0)</f>
        <v>0</v>
      </c>
      <c r="AL280" s="3">
        <f>MAX(0,MIN(AL$71,$AD280-SUM($AE280:AK280)))</f>
        <v>0</v>
      </c>
      <c r="AM280" s="3">
        <f t="shared" si="108"/>
        <v>0.17915604602857141</v>
      </c>
      <c r="AO280" s="55">
        <v>9.6</v>
      </c>
      <c r="AP280" s="58">
        <f t="shared" si="96"/>
        <v>3.6593925985507205</v>
      </c>
      <c r="AQ280" s="56">
        <f>IF($I$37="indtastes",$I$38,VLOOKUP(ROUND(AO280,0),'COP og ydelse'!$F$5:$J$31,3))</f>
        <v>3.6985027599999998</v>
      </c>
      <c r="AR280" s="56">
        <f t="shared" si="97"/>
        <v>3.6593925985507205</v>
      </c>
      <c r="AS280" s="56">
        <f t="shared" si="98"/>
        <v>2</v>
      </c>
      <c r="AT280" s="56">
        <f>IF($I$35="Ja",VLOOKUP(ROUND(AO280,0),'COP og ydelse'!$F$5:$J$31,5)/'COP og ydelse'!$J$14*$I$43,0)</f>
        <v>2.7827634637318104</v>
      </c>
      <c r="AU280" s="3">
        <f t="shared" si="99"/>
        <v>206.28857621814905</v>
      </c>
      <c r="AV280" s="3">
        <f t="shared" si="100"/>
        <v>1.8953681282879886</v>
      </c>
      <c r="AW280" s="3">
        <f t="shared" si="101"/>
        <v>0</v>
      </c>
      <c r="AX280" s="3">
        <f t="shared" si="109"/>
        <v>1</v>
      </c>
      <c r="AY280" s="56">
        <f t="shared" si="102"/>
        <v>3.6593925985507205</v>
      </c>
      <c r="AZ280" s="3">
        <f t="shared" si="103"/>
        <v>0.51794610095638205</v>
      </c>
      <c r="BA280" s="3">
        <f t="shared" si="104"/>
        <v>206.28857621814905</v>
      </c>
      <c r="BB280" s="3">
        <f t="shared" si="110"/>
        <v>390.99279259378721</v>
      </c>
    </row>
    <row r="281" spans="9:54">
      <c r="I281" s="18"/>
      <c r="J281" s="16"/>
      <c r="M281" s="8">
        <f t="shared" si="111"/>
        <v>205</v>
      </c>
      <c r="N281" s="2">
        <v>11.683507000000004</v>
      </c>
      <c r="O281" s="2">
        <v>0</v>
      </c>
      <c r="Q281" s="9">
        <f t="shared" si="91"/>
        <v>205</v>
      </c>
      <c r="R281" s="3">
        <f t="shared" si="92"/>
        <v>2.0676893565665879</v>
      </c>
      <c r="S281" s="3">
        <f t="shared" si="105"/>
        <v>0.15972596515482143</v>
      </c>
      <c r="T281" s="3">
        <f>MAX(0,MIN(T$71,$R281-SUM($S281:S281)))</f>
        <v>0</v>
      </c>
      <c r="U281" s="56">
        <f t="shared" si="93"/>
        <v>1.5972596515482145E-2</v>
      </c>
      <c r="V281" s="3">
        <f>MAX(0,MIN(V$71,$R281-SUM($S281:U281)))</f>
        <v>0</v>
      </c>
      <c r="W281" s="3">
        <f>MAX(0,MIN(W$71,$R281-SUM($S281:V281)))</f>
        <v>0</v>
      </c>
      <c r="X281" s="3">
        <f>MAX(0,MIN(X$71,$R281-SUM($S281:W281)))</f>
        <v>1.8919907948962844</v>
      </c>
      <c r="Y281" s="3">
        <f>MAX(0,MIN(Y$71,$R281-SUM($S281:X281)))</f>
        <v>0</v>
      </c>
      <c r="Z281" s="3">
        <f>MAX(0,MIN(Z$71,$R281-SUM($S281:Y281)))</f>
        <v>0</v>
      </c>
      <c r="AA281" s="3">
        <f t="shared" si="106"/>
        <v>0.17569856167030357</v>
      </c>
      <c r="AC281" s="9">
        <f t="shared" si="94"/>
        <v>205</v>
      </c>
      <c r="AD281" s="3">
        <f t="shared" si="95"/>
        <v>2.0676893565665879</v>
      </c>
      <c r="AE281" s="3">
        <f>MIN(R281,Solvarmeproduktion!M209*$I$16/1000/24)</f>
        <v>0.15972596515482143</v>
      </c>
      <c r="AF281" s="3">
        <f>IF($I$35="Ja",MAX(0,MIN(IF($I$36="væske",AS281,AT281),$AD281-SUM($AE281:AE281)))*$I$44*IF(AU281&lt;$I$23,1,0),0)</f>
        <v>1.9079633914117664</v>
      </c>
      <c r="AG281" s="56">
        <f t="shared" si="107"/>
        <v>0</v>
      </c>
      <c r="AH281" s="3">
        <f>MAX(0,MIN(AH$71,$AD281-SUM($AE281:AG281)))</f>
        <v>0</v>
      </c>
      <c r="AI281" s="3">
        <f>IF($I$35="Ja",MAX(0,MIN(IF($I$36="væske",AS281,AT281)-AF281,$AD281-SUM($AE281:AH281)))*$I$44*IF(AU281&lt;$I$29,1,0),0)</f>
        <v>0</v>
      </c>
      <c r="AJ281" s="3">
        <f>MAX(0,MIN(AJ$71,$AD281-SUM($AE281:AI281)))</f>
        <v>0</v>
      </c>
      <c r="AK281" s="3">
        <f>IF($I$35="Ja",MAX(0,MIN(IF($I$36="væske",AS281,AT281)-AF281-AI281,$AD281-SUM($AE281:AJ281)))*$I$44*IF(AU281&lt;$I$33,1,0),0)</f>
        <v>0</v>
      </c>
      <c r="AL281" s="3">
        <f>MAX(0,MIN(AL$71,$AD281-SUM($AE281:AK281)))</f>
        <v>0</v>
      </c>
      <c r="AM281" s="3">
        <f t="shared" si="108"/>
        <v>0.15972596515482143</v>
      </c>
      <c r="AO281" s="55">
        <v>9.6</v>
      </c>
      <c r="AP281" s="58">
        <f t="shared" si="96"/>
        <v>3.6593925985507205</v>
      </c>
      <c r="AQ281" s="56">
        <f>IF($I$37="indtastes",$I$38,VLOOKUP(ROUND(AO281,0),'COP og ydelse'!$F$5:$J$31,3))</f>
        <v>3.6985027599999998</v>
      </c>
      <c r="AR281" s="56">
        <f t="shared" si="97"/>
        <v>3.6593925985507205</v>
      </c>
      <c r="AS281" s="56">
        <f t="shared" si="98"/>
        <v>2</v>
      </c>
      <c r="AT281" s="56">
        <f>IF($I$35="Ja",VLOOKUP(ROUND(AO281,0),'COP og ydelse'!$F$5:$J$31,5)/'COP og ydelse'!$J$14*$I$43,0)</f>
        <v>2.7827634637318104</v>
      </c>
      <c r="AU281" s="3">
        <f t="shared" si="99"/>
        <v>206.28857621814905</v>
      </c>
      <c r="AV281" s="3">
        <f t="shared" si="100"/>
        <v>1.9079633914117664</v>
      </c>
      <c r="AW281" s="3">
        <f t="shared" si="101"/>
        <v>0</v>
      </c>
      <c r="AX281" s="3">
        <f t="shared" si="109"/>
        <v>1</v>
      </c>
      <c r="AY281" s="56">
        <f t="shared" si="102"/>
        <v>3.6593925985507205</v>
      </c>
      <c r="AZ281" s="3">
        <f t="shared" si="103"/>
        <v>0.52138800088501114</v>
      </c>
      <c r="BA281" s="3">
        <f t="shared" si="104"/>
        <v>206.28857621814905</v>
      </c>
      <c r="BB281" s="3">
        <f t="shared" si="110"/>
        <v>393.59105149068432</v>
      </c>
    </row>
    <row r="282" spans="9:54">
      <c r="I282" s="18"/>
      <c r="J282" s="16"/>
      <c r="M282" s="8">
        <f t="shared" si="111"/>
        <v>206</v>
      </c>
      <c r="N282" s="2">
        <v>11.622119</v>
      </c>
      <c r="O282" s="2">
        <v>0</v>
      </c>
      <c r="Q282" s="9">
        <f t="shared" si="91"/>
        <v>206</v>
      </c>
      <c r="R282" s="3">
        <f t="shared" si="92"/>
        <v>2.0577479801411545</v>
      </c>
      <c r="S282" s="3">
        <f t="shared" si="105"/>
        <v>0.28483125256553576</v>
      </c>
      <c r="T282" s="3">
        <f>MAX(0,MIN(T$71,$R282-SUM($S282:S282)))</f>
        <v>0</v>
      </c>
      <c r="U282" s="56">
        <f t="shared" si="93"/>
        <v>2.8483125256553578E-2</v>
      </c>
      <c r="V282" s="3">
        <f>MAX(0,MIN(V$71,$R282-SUM($S282:U282)))</f>
        <v>0</v>
      </c>
      <c r="W282" s="3">
        <f>MAX(0,MIN(W$71,$R282-SUM($S282:V282)))</f>
        <v>0</v>
      </c>
      <c r="X282" s="3">
        <f>MAX(0,MIN(X$71,$R282-SUM($S282:W282)))</f>
        <v>1.7444336023190652</v>
      </c>
      <c r="Y282" s="3">
        <f>MAX(0,MIN(Y$71,$R282-SUM($S282:X282)))</f>
        <v>0</v>
      </c>
      <c r="Z282" s="3">
        <f>MAX(0,MIN(Z$71,$R282-SUM($S282:Y282)))</f>
        <v>0</v>
      </c>
      <c r="AA282" s="3">
        <f t="shared" si="106"/>
        <v>0.31331437782208932</v>
      </c>
      <c r="AC282" s="9">
        <f t="shared" si="94"/>
        <v>206</v>
      </c>
      <c r="AD282" s="3">
        <f t="shared" si="95"/>
        <v>2.0577479801411545</v>
      </c>
      <c r="AE282" s="3">
        <f>MIN(R282,Solvarmeproduktion!M210*$I$16/1000/24)</f>
        <v>0.28483125256553576</v>
      </c>
      <c r="AF282" s="3">
        <f>IF($I$35="Ja",MAX(0,MIN(IF($I$36="væske",AS282,AT282),$AD282-SUM($AE282:AE282)))*$I$44*IF(AU282&lt;$I$23,1,0),0)</f>
        <v>1.7729167275756188</v>
      </c>
      <c r="AG282" s="56">
        <f t="shared" si="107"/>
        <v>0</v>
      </c>
      <c r="AH282" s="3">
        <f>MAX(0,MIN(AH$71,$AD282-SUM($AE282:AG282)))</f>
        <v>0</v>
      </c>
      <c r="AI282" s="3">
        <f>IF($I$35="Ja",MAX(0,MIN(IF($I$36="væske",AS282,AT282)-AF282,$AD282-SUM($AE282:AH282)))*$I$44*IF(AU282&lt;$I$29,1,0),0)</f>
        <v>0</v>
      </c>
      <c r="AJ282" s="3">
        <f>MAX(0,MIN(AJ$71,$AD282-SUM($AE282:AI282)))</f>
        <v>0</v>
      </c>
      <c r="AK282" s="3">
        <f>IF($I$35="Ja",MAX(0,MIN(IF($I$36="væske",AS282,AT282)-AF282-AI282,$AD282-SUM($AE282:AJ282)))*$I$44*IF(AU282&lt;$I$33,1,0),0)</f>
        <v>0</v>
      </c>
      <c r="AL282" s="3">
        <f>MAX(0,MIN(AL$71,$AD282-SUM($AE282:AK282)))</f>
        <v>0</v>
      </c>
      <c r="AM282" s="3">
        <f t="shared" si="108"/>
        <v>0.28483125256553576</v>
      </c>
      <c r="AO282" s="55">
        <v>9.6</v>
      </c>
      <c r="AP282" s="58">
        <f t="shared" si="96"/>
        <v>3.6593925985507205</v>
      </c>
      <c r="AQ282" s="56">
        <f>IF($I$37="indtastes",$I$38,VLOOKUP(ROUND(AO282,0),'COP og ydelse'!$F$5:$J$31,3))</f>
        <v>3.6985027599999998</v>
      </c>
      <c r="AR282" s="56">
        <f t="shared" si="97"/>
        <v>3.6593925985507205</v>
      </c>
      <c r="AS282" s="56">
        <f t="shared" si="98"/>
        <v>2</v>
      </c>
      <c r="AT282" s="56">
        <f>IF($I$35="Ja",VLOOKUP(ROUND(AO282,0),'COP og ydelse'!$F$5:$J$31,5)/'COP og ydelse'!$J$14*$I$43,0)</f>
        <v>2.7827634637318104</v>
      </c>
      <c r="AU282" s="3">
        <f t="shared" si="99"/>
        <v>206.28857621814905</v>
      </c>
      <c r="AV282" s="3">
        <f t="shared" si="100"/>
        <v>1.7729167275756188</v>
      </c>
      <c r="AW282" s="3">
        <f t="shared" si="101"/>
        <v>0</v>
      </c>
      <c r="AX282" s="3">
        <f t="shared" si="109"/>
        <v>1</v>
      </c>
      <c r="AY282" s="56">
        <f t="shared" si="102"/>
        <v>3.6593925985507205</v>
      </c>
      <c r="AZ282" s="3">
        <f t="shared" si="103"/>
        <v>0.48448388081611449</v>
      </c>
      <c r="BA282" s="3">
        <f t="shared" si="104"/>
        <v>206.28857621814905</v>
      </c>
      <c r="BB282" s="3">
        <f t="shared" si="110"/>
        <v>365.73246748491442</v>
      </c>
    </row>
    <row r="283" spans="9:54">
      <c r="I283" s="18"/>
      <c r="J283" s="16"/>
      <c r="M283" s="8">
        <f t="shared" si="111"/>
        <v>207</v>
      </c>
      <c r="N283" s="2">
        <v>11.522362999999999</v>
      </c>
      <c r="O283" s="2">
        <v>0</v>
      </c>
      <c r="Q283" s="9">
        <f t="shared" si="91"/>
        <v>207</v>
      </c>
      <c r="R283" s="3">
        <f t="shared" si="92"/>
        <v>2.0415931624781676</v>
      </c>
      <c r="S283" s="3">
        <f t="shared" si="105"/>
        <v>0.40273729400482144</v>
      </c>
      <c r="T283" s="3">
        <f>MAX(0,MIN(T$71,$R283-SUM($S283:S283)))</f>
        <v>0</v>
      </c>
      <c r="U283" s="56">
        <f t="shared" si="93"/>
        <v>4.0273729400482149E-2</v>
      </c>
      <c r="V283" s="3">
        <f>MAX(0,MIN(V$71,$R283-SUM($S283:U283)))</f>
        <v>0</v>
      </c>
      <c r="W283" s="3">
        <f>MAX(0,MIN(W$71,$R283-SUM($S283:V283)))</f>
        <v>0</v>
      </c>
      <c r="X283" s="3">
        <f>MAX(0,MIN(X$71,$R283-SUM($S283:W283)))</f>
        <v>1.5985821390728641</v>
      </c>
      <c r="Y283" s="3">
        <f>MAX(0,MIN(Y$71,$R283-SUM($S283:X283)))</f>
        <v>0</v>
      </c>
      <c r="Z283" s="3">
        <f>MAX(0,MIN(Z$71,$R283-SUM($S283:Y283)))</f>
        <v>0</v>
      </c>
      <c r="AA283" s="3">
        <f t="shared" si="106"/>
        <v>0.44301102340530357</v>
      </c>
      <c r="AC283" s="9">
        <f t="shared" si="94"/>
        <v>207</v>
      </c>
      <c r="AD283" s="3">
        <f t="shared" si="95"/>
        <v>2.0415931624781676</v>
      </c>
      <c r="AE283" s="3">
        <f>MIN(R283,Solvarmeproduktion!M211*$I$16/1000/24)</f>
        <v>0.40273729400482144</v>
      </c>
      <c r="AF283" s="3">
        <f>IF($I$35="Ja",MAX(0,MIN(IF($I$36="væske",AS283,AT283),$AD283-SUM($AE283:AE283)))*$I$44*IF(AU283&lt;$I$23,1,0),0)</f>
        <v>1.6388558684733461</v>
      </c>
      <c r="AG283" s="56">
        <f t="shared" si="107"/>
        <v>0</v>
      </c>
      <c r="AH283" s="3">
        <f>MAX(0,MIN(AH$71,$AD283-SUM($AE283:AG283)))</f>
        <v>0</v>
      </c>
      <c r="AI283" s="3">
        <f>IF($I$35="Ja",MAX(0,MIN(IF($I$36="væske",AS283,AT283)-AF283,$AD283-SUM($AE283:AH283)))*$I$44*IF(AU283&lt;$I$29,1,0),0)</f>
        <v>0</v>
      </c>
      <c r="AJ283" s="3">
        <f>MAX(0,MIN(AJ$71,$AD283-SUM($AE283:AI283)))</f>
        <v>0</v>
      </c>
      <c r="AK283" s="3">
        <f>IF($I$35="Ja",MAX(0,MIN(IF($I$36="væske",AS283,AT283)-AF283-AI283,$AD283-SUM($AE283:AJ283)))*$I$44*IF(AU283&lt;$I$33,1,0),0)</f>
        <v>0</v>
      </c>
      <c r="AL283" s="3">
        <f>MAX(0,MIN(AL$71,$AD283-SUM($AE283:AK283)))</f>
        <v>0</v>
      </c>
      <c r="AM283" s="3">
        <f t="shared" si="108"/>
        <v>0.40273729400482144</v>
      </c>
      <c r="AO283" s="55">
        <v>9.6</v>
      </c>
      <c r="AP283" s="58">
        <f t="shared" si="96"/>
        <v>3.6593925985507205</v>
      </c>
      <c r="AQ283" s="56">
        <f>IF($I$37="indtastes",$I$38,VLOOKUP(ROUND(AO283,0),'COP og ydelse'!$F$5:$J$31,3))</f>
        <v>3.6985027599999998</v>
      </c>
      <c r="AR283" s="56">
        <f t="shared" si="97"/>
        <v>3.6593925985507205</v>
      </c>
      <c r="AS283" s="56">
        <f t="shared" si="98"/>
        <v>2</v>
      </c>
      <c r="AT283" s="56">
        <f>IF($I$35="Ja",VLOOKUP(ROUND(AO283,0),'COP og ydelse'!$F$5:$J$31,5)/'COP og ydelse'!$J$14*$I$43,0)</f>
        <v>2.7827634637318104</v>
      </c>
      <c r="AU283" s="3">
        <f t="shared" si="99"/>
        <v>206.28857621814905</v>
      </c>
      <c r="AV283" s="3">
        <f t="shared" si="100"/>
        <v>1.6388558684733461</v>
      </c>
      <c r="AW283" s="3">
        <f t="shared" si="101"/>
        <v>0</v>
      </c>
      <c r="AX283" s="3">
        <f t="shared" si="109"/>
        <v>1</v>
      </c>
      <c r="AY283" s="56">
        <f t="shared" si="102"/>
        <v>3.6593925985507205</v>
      </c>
      <c r="AZ283" s="3">
        <f t="shared" si="103"/>
        <v>0.44784915101003503</v>
      </c>
      <c r="BA283" s="3">
        <f t="shared" si="104"/>
        <v>206.28857621814905</v>
      </c>
      <c r="BB283" s="3">
        <f t="shared" si="110"/>
        <v>338.07724373412469</v>
      </c>
    </row>
    <row r="284" spans="9:54">
      <c r="I284" s="18"/>
      <c r="J284" s="16"/>
      <c r="M284" s="8">
        <f t="shared" si="111"/>
        <v>208</v>
      </c>
      <c r="N284" s="2">
        <v>11.445627999999994</v>
      </c>
      <c r="O284" s="2">
        <v>0</v>
      </c>
      <c r="Q284" s="9">
        <f t="shared" si="91"/>
        <v>208</v>
      </c>
      <c r="R284" s="3">
        <f t="shared" si="92"/>
        <v>2.0291664419463764</v>
      </c>
      <c r="S284" s="3">
        <f t="shared" si="105"/>
        <v>0.37081611277624998</v>
      </c>
      <c r="T284" s="3">
        <f>MAX(0,MIN(T$71,$R284-SUM($S284:S284)))</f>
        <v>0</v>
      </c>
      <c r="U284" s="56">
        <f t="shared" si="93"/>
        <v>3.7081611277625E-2</v>
      </c>
      <c r="V284" s="3">
        <f>MAX(0,MIN(V$71,$R284-SUM($S284:U284)))</f>
        <v>0</v>
      </c>
      <c r="W284" s="3">
        <f>MAX(0,MIN(W$71,$R284-SUM($S284:V284)))</f>
        <v>0</v>
      </c>
      <c r="X284" s="3">
        <f>MAX(0,MIN(X$71,$R284-SUM($S284:W284)))</f>
        <v>1.6212687178925014</v>
      </c>
      <c r="Y284" s="3">
        <f>MAX(0,MIN(Y$71,$R284-SUM($S284:X284)))</f>
        <v>0</v>
      </c>
      <c r="Z284" s="3">
        <f>MAX(0,MIN(Z$71,$R284-SUM($S284:Y284)))</f>
        <v>0</v>
      </c>
      <c r="AA284" s="3">
        <f t="shared" si="106"/>
        <v>0.40789772405387498</v>
      </c>
      <c r="AC284" s="9">
        <f t="shared" si="94"/>
        <v>208</v>
      </c>
      <c r="AD284" s="3">
        <f t="shared" si="95"/>
        <v>2.0291664419463764</v>
      </c>
      <c r="AE284" s="3">
        <f>MIN(R284,Solvarmeproduktion!M212*$I$16/1000/24)</f>
        <v>0.37081611277624998</v>
      </c>
      <c r="AF284" s="3">
        <f>IF($I$35="Ja",MAX(0,MIN(IF($I$36="væske",AS284,AT284),$AD284-SUM($AE284:AE284)))*$I$44*IF(AU284&lt;$I$23,1,0),0)</f>
        <v>1.6583503291701265</v>
      </c>
      <c r="AG284" s="56">
        <f t="shared" si="107"/>
        <v>0</v>
      </c>
      <c r="AH284" s="3">
        <f>MAX(0,MIN(AH$71,$AD284-SUM($AE284:AG284)))</f>
        <v>0</v>
      </c>
      <c r="AI284" s="3">
        <f>IF($I$35="Ja",MAX(0,MIN(IF($I$36="væske",AS284,AT284)-AF284,$AD284-SUM($AE284:AH284)))*$I$44*IF(AU284&lt;$I$29,1,0),0)</f>
        <v>0</v>
      </c>
      <c r="AJ284" s="3">
        <f>MAX(0,MIN(AJ$71,$AD284-SUM($AE284:AI284)))</f>
        <v>0</v>
      </c>
      <c r="AK284" s="3">
        <f>IF($I$35="Ja",MAX(0,MIN(IF($I$36="væske",AS284,AT284)-AF284-AI284,$AD284-SUM($AE284:AJ284)))*$I$44*IF(AU284&lt;$I$33,1,0),0)</f>
        <v>0</v>
      </c>
      <c r="AL284" s="3">
        <f>MAX(0,MIN(AL$71,$AD284-SUM($AE284:AK284)))</f>
        <v>0</v>
      </c>
      <c r="AM284" s="3">
        <f t="shared" si="108"/>
        <v>0.37081611277624998</v>
      </c>
      <c r="AO284" s="55">
        <v>9.6</v>
      </c>
      <c r="AP284" s="58">
        <f t="shared" si="96"/>
        <v>3.6593925985507205</v>
      </c>
      <c r="AQ284" s="56">
        <f>IF($I$37="indtastes",$I$38,VLOOKUP(ROUND(AO284,0),'COP og ydelse'!$F$5:$J$31,3))</f>
        <v>3.6985027599999998</v>
      </c>
      <c r="AR284" s="56">
        <f t="shared" si="97"/>
        <v>3.6593925985507205</v>
      </c>
      <c r="AS284" s="56">
        <f t="shared" si="98"/>
        <v>2</v>
      </c>
      <c r="AT284" s="56">
        <f>IF($I$35="Ja",VLOOKUP(ROUND(AO284,0),'COP og ydelse'!$F$5:$J$31,5)/'COP og ydelse'!$J$14*$I$43,0)</f>
        <v>2.7827634637318104</v>
      </c>
      <c r="AU284" s="3">
        <f t="shared" si="99"/>
        <v>206.28857621814905</v>
      </c>
      <c r="AV284" s="3">
        <f t="shared" si="100"/>
        <v>1.6583503291701265</v>
      </c>
      <c r="AW284" s="3">
        <f t="shared" si="101"/>
        <v>0</v>
      </c>
      <c r="AX284" s="3">
        <f t="shared" si="109"/>
        <v>1</v>
      </c>
      <c r="AY284" s="56">
        <f t="shared" si="102"/>
        <v>3.6593925985507205</v>
      </c>
      <c r="AZ284" s="3">
        <f t="shared" si="103"/>
        <v>0.45317639048264613</v>
      </c>
      <c r="BA284" s="3">
        <f t="shared" si="104"/>
        <v>206.28857621814905</v>
      </c>
      <c r="BB284" s="3">
        <f t="shared" si="110"/>
        <v>342.0987282754042</v>
      </c>
    </row>
    <row r="285" spans="9:54">
      <c r="I285" s="18"/>
      <c r="J285" s="16"/>
      <c r="M285" s="8">
        <f t="shared" si="111"/>
        <v>209</v>
      </c>
      <c r="N285" s="2">
        <v>11.372728999999998</v>
      </c>
      <c r="O285" s="2">
        <v>0</v>
      </c>
      <c r="Q285" s="9">
        <f t="shared" si="91"/>
        <v>209</v>
      </c>
      <c r="R285" s="3">
        <f t="shared" si="92"/>
        <v>2.0173609359836875</v>
      </c>
      <c r="S285" s="3">
        <f t="shared" si="105"/>
        <v>0.38775542872625007</v>
      </c>
      <c r="T285" s="3">
        <f>MAX(0,MIN(T$71,$R285-SUM($S285:S285)))</f>
        <v>0</v>
      </c>
      <c r="U285" s="56">
        <f t="shared" si="93"/>
        <v>3.877554287262501E-2</v>
      </c>
      <c r="V285" s="3">
        <f>MAX(0,MIN(V$71,$R285-SUM($S285:U285)))</f>
        <v>0</v>
      </c>
      <c r="W285" s="3">
        <f>MAX(0,MIN(W$71,$R285-SUM($S285:V285)))</f>
        <v>0</v>
      </c>
      <c r="X285" s="3">
        <f>MAX(0,MIN(X$71,$R285-SUM($S285:W285)))</f>
        <v>1.5908299643848123</v>
      </c>
      <c r="Y285" s="3">
        <f>MAX(0,MIN(Y$71,$R285-SUM($S285:X285)))</f>
        <v>0</v>
      </c>
      <c r="Z285" s="3">
        <f>MAX(0,MIN(Z$71,$R285-SUM($S285:Y285)))</f>
        <v>0</v>
      </c>
      <c r="AA285" s="3">
        <f t="shared" si="106"/>
        <v>0.4265309715988751</v>
      </c>
      <c r="AC285" s="9">
        <f t="shared" si="94"/>
        <v>209</v>
      </c>
      <c r="AD285" s="3">
        <f t="shared" si="95"/>
        <v>2.0173609359836875</v>
      </c>
      <c r="AE285" s="3">
        <f>MIN(R285,Solvarmeproduktion!M213*$I$16/1000/24)</f>
        <v>0.38775542872625007</v>
      </c>
      <c r="AF285" s="3">
        <f>IF($I$35="Ja",MAX(0,MIN(IF($I$36="væske",AS285,AT285),$AD285-SUM($AE285:AE285)))*$I$44*IF(AU285&lt;$I$23,1,0),0)</f>
        <v>1.6296055072574374</v>
      </c>
      <c r="AG285" s="56">
        <f t="shared" si="107"/>
        <v>0</v>
      </c>
      <c r="AH285" s="3">
        <f>MAX(0,MIN(AH$71,$AD285-SUM($AE285:AG285)))</f>
        <v>0</v>
      </c>
      <c r="AI285" s="3">
        <f>IF($I$35="Ja",MAX(0,MIN(IF($I$36="væske",AS285,AT285)-AF285,$AD285-SUM($AE285:AH285)))*$I$44*IF(AU285&lt;$I$29,1,0),0)</f>
        <v>0</v>
      </c>
      <c r="AJ285" s="3">
        <f>MAX(0,MIN(AJ$71,$AD285-SUM($AE285:AI285)))</f>
        <v>0</v>
      </c>
      <c r="AK285" s="3">
        <f>IF($I$35="Ja",MAX(0,MIN(IF($I$36="væske",AS285,AT285)-AF285-AI285,$AD285-SUM($AE285:AJ285)))*$I$44*IF(AU285&lt;$I$33,1,0),0)</f>
        <v>0</v>
      </c>
      <c r="AL285" s="3">
        <f>MAX(0,MIN(AL$71,$AD285-SUM($AE285:AK285)))</f>
        <v>0</v>
      </c>
      <c r="AM285" s="3">
        <f t="shared" si="108"/>
        <v>0.38775542872625007</v>
      </c>
      <c r="AO285" s="55">
        <v>9.8000000000000007</v>
      </c>
      <c r="AP285" s="58">
        <f t="shared" si="96"/>
        <v>3.6593925985507205</v>
      </c>
      <c r="AQ285" s="56">
        <f>IF($I$37="indtastes",$I$38,VLOOKUP(ROUND(AO285,0),'COP og ydelse'!$F$5:$J$31,3))</f>
        <v>3.6985027599999998</v>
      </c>
      <c r="AR285" s="56">
        <f t="shared" si="97"/>
        <v>3.6593925985507205</v>
      </c>
      <c r="AS285" s="56">
        <f t="shared" si="98"/>
        <v>2</v>
      </c>
      <c r="AT285" s="56">
        <f>IF($I$35="Ja",VLOOKUP(ROUND(AO285,0),'COP og ydelse'!$F$5:$J$31,5)/'COP og ydelse'!$J$14*$I$43,0)</f>
        <v>2.7827634637318104</v>
      </c>
      <c r="AU285" s="3">
        <f t="shared" si="99"/>
        <v>206.28857621814905</v>
      </c>
      <c r="AV285" s="3">
        <f t="shared" si="100"/>
        <v>1.6296055072574374</v>
      </c>
      <c r="AW285" s="3">
        <f t="shared" si="101"/>
        <v>0</v>
      </c>
      <c r="AX285" s="3">
        <f t="shared" si="109"/>
        <v>1</v>
      </c>
      <c r="AY285" s="56">
        <f t="shared" si="102"/>
        <v>3.6593925985507205</v>
      </c>
      <c r="AZ285" s="3">
        <f t="shared" si="103"/>
        <v>0.44532131040075679</v>
      </c>
      <c r="BA285" s="3">
        <f t="shared" si="104"/>
        <v>206.28857621814905</v>
      </c>
      <c r="BB285" s="3">
        <f t="shared" si="110"/>
        <v>336.16899988939133</v>
      </c>
    </row>
    <row r="286" spans="9:54">
      <c r="I286" s="18"/>
      <c r="J286" s="16"/>
      <c r="M286" s="8">
        <f t="shared" si="111"/>
        <v>210</v>
      </c>
      <c r="N286" s="2">
        <v>11.269137000000001</v>
      </c>
      <c r="O286" s="2">
        <v>0</v>
      </c>
      <c r="Q286" s="9">
        <f t="shared" si="91"/>
        <v>210</v>
      </c>
      <c r="R286" s="3">
        <f t="shared" si="92"/>
        <v>2.0005849037516001</v>
      </c>
      <c r="S286" s="3">
        <f t="shared" si="105"/>
        <v>0.41070620787267864</v>
      </c>
      <c r="T286" s="3">
        <f>MAX(0,MIN(T$71,$R286-SUM($S286:S286)))</f>
        <v>0</v>
      </c>
      <c r="U286" s="56">
        <f t="shared" si="93"/>
        <v>4.1070620787267864E-2</v>
      </c>
      <c r="V286" s="3">
        <f>MAX(0,MIN(V$71,$R286-SUM($S286:U286)))</f>
        <v>0</v>
      </c>
      <c r="W286" s="3">
        <f>MAX(0,MIN(W$71,$R286-SUM($S286:V286)))</f>
        <v>0</v>
      </c>
      <c r="X286" s="3">
        <f>MAX(0,MIN(X$71,$R286-SUM($S286:W286)))</f>
        <v>1.5488080750916535</v>
      </c>
      <c r="Y286" s="3">
        <f>MAX(0,MIN(Y$71,$R286-SUM($S286:X286)))</f>
        <v>0</v>
      </c>
      <c r="Z286" s="3">
        <f>MAX(0,MIN(Z$71,$R286-SUM($S286:Y286)))</f>
        <v>0</v>
      </c>
      <c r="AA286" s="3">
        <f t="shared" si="106"/>
        <v>0.45177682865994651</v>
      </c>
      <c r="AC286" s="9">
        <f t="shared" si="94"/>
        <v>210</v>
      </c>
      <c r="AD286" s="3">
        <f t="shared" si="95"/>
        <v>2.0005849037516001</v>
      </c>
      <c r="AE286" s="3">
        <f>MIN(R286,Solvarmeproduktion!M214*$I$16/1000/24)</f>
        <v>0.41070620787267864</v>
      </c>
      <c r="AF286" s="3">
        <f>IF($I$35="Ja",MAX(0,MIN(IF($I$36="væske",AS286,AT286),$AD286-SUM($AE286:AE286)))*$I$44*IF(AU286&lt;$I$23,1,0),0)</f>
        <v>1.5898786958789215</v>
      </c>
      <c r="AG286" s="56">
        <f t="shared" si="107"/>
        <v>0</v>
      </c>
      <c r="AH286" s="3">
        <f>MAX(0,MIN(AH$71,$AD286-SUM($AE286:AG286)))</f>
        <v>0</v>
      </c>
      <c r="AI286" s="3">
        <f>IF($I$35="Ja",MAX(0,MIN(IF($I$36="væske",AS286,AT286)-AF286,$AD286-SUM($AE286:AH286)))*$I$44*IF(AU286&lt;$I$29,1,0),0)</f>
        <v>0</v>
      </c>
      <c r="AJ286" s="3">
        <f>MAX(0,MIN(AJ$71,$AD286-SUM($AE286:AI286)))</f>
        <v>0</v>
      </c>
      <c r="AK286" s="3">
        <f>IF($I$35="Ja",MAX(0,MIN(IF($I$36="væske",AS286,AT286)-AF286-AI286,$AD286-SUM($AE286:AJ286)))*$I$44*IF(AU286&lt;$I$33,1,0),0)</f>
        <v>0</v>
      </c>
      <c r="AL286" s="3">
        <f>MAX(0,MIN(AL$71,$AD286-SUM($AE286:AK286)))</f>
        <v>0</v>
      </c>
      <c r="AM286" s="3">
        <f t="shared" si="108"/>
        <v>0.41070620787267864</v>
      </c>
      <c r="AO286" s="55">
        <v>9.8000000000000007</v>
      </c>
      <c r="AP286" s="58">
        <f t="shared" si="96"/>
        <v>3.6593925985507205</v>
      </c>
      <c r="AQ286" s="56">
        <f>IF($I$37="indtastes",$I$38,VLOOKUP(ROUND(AO286,0),'COP og ydelse'!$F$5:$J$31,3))</f>
        <v>3.6985027599999998</v>
      </c>
      <c r="AR286" s="56">
        <f t="shared" si="97"/>
        <v>3.6593925985507205</v>
      </c>
      <c r="AS286" s="56">
        <f t="shared" si="98"/>
        <v>2</v>
      </c>
      <c r="AT286" s="56">
        <f>IF($I$35="Ja",VLOOKUP(ROUND(AO286,0),'COP og ydelse'!$F$5:$J$31,5)/'COP og ydelse'!$J$14*$I$43,0)</f>
        <v>2.7827634637318104</v>
      </c>
      <c r="AU286" s="3">
        <f t="shared" si="99"/>
        <v>206.28857621814905</v>
      </c>
      <c r="AV286" s="3">
        <f t="shared" si="100"/>
        <v>1.5898786958789215</v>
      </c>
      <c r="AW286" s="3">
        <f t="shared" si="101"/>
        <v>0</v>
      </c>
      <c r="AX286" s="3">
        <f t="shared" si="109"/>
        <v>1</v>
      </c>
      <c r="AY286" s="56">
        <f t="shared" si="102"/>
        <v>3.6593925985507205</v>
      </c>
      <c r="AZ286" s="3">
        <f t="shared" si="103"/>
        <v>0.43446518870606643</v>
      </c>
      <c r="BA286" s="3">
        <f t="shared" si="104"/>
        <v>206.28857621814905</v>
      </c>
      <c r="BB286" s="3">
        <f t="shared" si="110"/>
        <v>327.97381253243032</v>
      </c>
    </row>
    <row r="287" spans="9:54">
      <c r="I287" s="18"/>
      <c r="J287" s="16"/>
      <c r="M287" s="8">
        <f t="shared" si="111"/>
        <v>211</v>
      </c>
      <c r="N287" s="2">
        <v>11.242279000000002</v>
      </c>
      <c r="O287" s="2">
        <v>0</v>
      </c>
      <c r="Q287" s="9">
        <f t="shared" si="91"/>
        <v>211</v>
      </c>
      <c r="R287" s="3">
        <f t="shared" si="92"/>
        <v>1.996235430107985</v>
      </c>
      <c r="S287" s="3">
        <f t="shared" si="105"/>
        <v>0.44934010666910712</v>
      </c>
      <c r="T287" s="3">
        <f>MAX(0,MIN(T$71,$R287-SUM($S287:S287)))</f>
        <v>0</v>
      </c>
      <c r="U287" s="56">
        <f t="shared" si="93"/>
        <v>4.4934010666910718E-2</v>
      </c>
      <c r="V287" s="3">
        <f>MAX(0,MIN(V$71,$R287-SUM($S287:U287)))</f>
        <v>0</v>
      </c>
      <c r="W287" s="3">
        <f>MAX(0,MIN(W$71,$R287-SUM($S287:V287)))</f>
        <v>0</v>
      </c>
      <c r="X287" s="3">
        <f>MAX(0,MIN(X$71,$R287-SUM($S287:W287)))</f>
        <v>1.5019613127719671</v>
      </c>
      <c r="Y287" s="3">
        <f>MAX(0,MIN(Y$71,$R287-SUM($S287:X287)))</f>
        <v>0</v>
      </c>
      <c r="Z287" s="3">
        <f>MAX(0,MIN(Z$71,$R287-SUM($S287:Y287)))</f>
        <v>0</v>
      </c>
      <c r="AA287" s="3">
        <f t="shared" si="106"/>
        <v>0.49427411733601784</v>
      </c>
      <c r="AC287" s="9">
        <f t="shared" si="94"/>
        <v>211</v>
      </c>
      <c r="AD287" s="3">
        <f t="shared" si="95"/>
        <v>1.996235430107985</v>
      </c>
      <c r="AE287" s="3">
        <f>MIN(R287,Solvarmeproduktion!M215*$I$16/1000/24)</f>
        <v>0.44934010666910712</v>
      </c>
      <c r="AF287" s="3">
        <f>IF($I$35="Ja",MAX(0,MIN(IF($I$36="væske",AS287,AT287),$AD287-SUM($AE287:AE287)))*$I$44*IF(AU287&lt;$I$23,1,0),0)</f>
        <v>1.5468953234388778</v>
      </c>
      <c r="AG287" s="56">
        <f t="shared" si="107"/>
        <v>0</v>
      </c>
      <c r="AH287" s="3">
        <f>MAX(0,MIN(AH$71,$AD287-SUM($AE287:AG287)))</f>
        <v>0</v>
      </c>
      <c r="AI287" s="3">
        <f>IF($I$35="Ja",MAX(0,MIN(IF($I$36="væske",AS287,AT287)-AF287,$AD287-SUM($AE287:AH287)))*$I$44*IF(AU287&lt;$I$29,1,0),0)</f>
        <v>0</v>
      </c>
      <c r="AJ287" s="3">
        <f>MAX(0,MIN(AJ$71,$AD287-SUM($AE287:AI287)))</f>
        <v>0</v>
      </c>
      <c r="AK287" s="3">
        <f>IF($I$35="Ja",MAX(0,MIN(IF($I$36="væske",AS287,AT287)-AF287-AI287,$AD287-SUM($AE287:AJ287)))*$I$44*IF(AU287&lt;$I$33,1,0),0)</f>
        <v>0</v>
      </c>
      <c r="AL287" s="3">
        <f>MAX(0,MIN(AL$71,$AD287-SUM($AE287:AK287)))</f>
        <v>0</v>
      </c>
      <c r="AM287" s="3">
        <f t="shared" si="108"/>
        <v>0.44934010666910712</v>
      </c>
      <c r="AO287" s="55">
        <v>9.8000000000000007</v>
      </c>
      <c r="AP287" s="58">
        <f t="shared" si="96"/>
        <v>3.6593925985507205</v>
      </c>
      <c r="AQ287" s="56">
        <f>IF($I$37="indtastes",$I$38,VLOOKUP(ROUND(AO287,0),'COP og ydelse'!$F$5:$J$31,3))</f>
        <v>3.6985027599999998</v>
      </c>
      <c r="AR287" s="56">
        <f t="shared" si="97"/>
        <v>3.6593925985507205</v>
      </c>
      <c r="AS287" s="56">
        <f t="shared" si="98"/>
        <v>2</v>
      </c>
      <c r="AT287" s="56">
        <f>IF($I$35="Ja",VLOOKUP(ROUND(AO287,0),'COP og ydelse'!$F$5:$J$31,5)/'COP og ydelse'!$J$14*$I$43,0)</f>
        <v>2.7827634637318104</v>
      </c>
      <c r="AU287" s="3">
        <f t="shared" si="99"/>
        <v>206.28857621814905</v>
      </c>
      <c r="AV287" s="3">
        <f t="shared" si="100"/>
        <v>1.5468953234388778</v>
      </c>
      <c r="AW287" s="3">
        <f t="shared" si="101"/>
        <v>0</v>
      </c>
      <c r="AX287" s="3">
        <f t="shared" si="109"/>
        <v>1</v>
      </c>
      <c r="AY287" s="56">
        <f t="shared" si="102"/>
        <v>3.6593925985507205</v>
      </c>
      <c r="AZ287" s="3">
        <f t="shared" si="103"/>
        <v>0.42271914854162301</v>
      </c>
      <c r="BA287" s="3">
        <f t="shared" si="104"/>
        <v>206.28857621814905</v>
      </c>
      <c r="BB287" s="3">
        <f t="shared" si="110"/>
        <v>319.10683383071927</v>
      </c>
    </row>
    <row r="288" spans="9:54">
      <c r="I288" s="18"/>
      <c r="J288" s="16"/>
      <c r="M288" s="8">
        <f t="shared" si="111"/>
        <v>212</v>
      </c>
      <c r="N288" s="2">
        <v>11.192401000000006</v>
      </c>
      <c r="O288" s="2">
        <v>0</v>
      </c>
      <c r="Q288" s="9">
        <f t="shared" si="91"/>
        <v>212</v>
      </c>
      <c r="R288" s="3">
        <f t="shared" si="92"/>
        <v>1.988158021276492</v>
      </c>
      <c r="S288" s="3">
        <f t="shared" si="105"/>
        <v>0.5163663406857143</v>
      </c>
      <c r="T288" s="3">
        <f>MAX(0,MIN(T$71,$R288-SUM($S288:S288)))</f>
        <v>0</v>
      </c>
      <c r="U288" s="56">
        <f t="shared" si="93"/>
        <v>5.1636634068571434E-2</v>
      </c>
      <c r="V288" s="3">
        <f>MAX(0,MIN(V$71,$R288-SUM($S288:U288)))</f>
        <v>0</v>
      </c>
      <c r="W288" s="3">
        <f>MAX(0,MIN(W$71,$R288-SUM($S288:V288)))</f>
        <v>0</v>
      </c>
      <c r="X288" s="3">
        <f>MAX(0,MIN(X$71,$R288-SUM($S288:W288)))</f>
        <v>1.4201550465222064</v>
      </c>
      <c r="Y288" s="3">
        <f>MAX(0,MIN(Y$71,$R288-SUM($S288:X288)))</f>
        <v>0</v>
      </c>
      <c r="Z288" s="3">
        <f>MAX(0,MIN(Z$71,$R288-SUM($S288:Y288)))</f>
        <v>0</v>
      </c>
      <c r="AA288" s="3">
        <f t="shared" si="106"/>
        <v>0.56800297475428574</v>
      </c>
      <c r="AC288" s="9">
        <f t="shared" si="94"/>
        <v>212</v>
      </c>
      <c r="AD288" s="3">
        <f t="shared" si="95"/>
        <v>1.988158021276492</v>
      </c>
      <c r="AE288" s="3">
        <f>MIN(R288,Solvarmeproduktion!M216*$I$16/1000/24)</f>
        <v>0.5163663406857143</v>
      </c>
      <c r="AF288" s="3">
        <f>IF($I$35="Ja",MAX(0,MIN(IF($I$36="væske",AS288,AT288),$AD288-SUM($AE288:AE288)))*$I$44*IF(AU288&lt;$I$23,1,0),0)</f>
        <v>1.4717916805907776</v>
      </c>
      <c r="AG288" s="56">
        <f t="shared" si="107"/>
        <v>0</v>
      </c>
      <c r="AH288" s="3">
        <f>MAX(0,MIN(AH$71,$AD288-SUM($AE288:AG288)))</f>
        <v>0</v>
      </c>
      <c r="AI288" s="3">
        <f>IF($I$35="Ja",MAX(0,MIN(IF($I$36="væske",AS288,AT288)-AF288,$AD288-SUM($AE288:AH288)))*$I$44*IF(AU288&lt;$I$29,1,0),0)</f>
        <v>0</v>
      </c>
      <c r="AJ288" s="3">
        <f>MAX(0,MIN(AJ$71,$AD288-SUM($AE288:AI288)))</f>
        <v>0</v>
      </c>
      <c r="AK288" s="3">
        <f>IF($I$35="Ja",MAX(0,MIN(IF($I$36="væske",AS288,AT288)-AF288-AI288,$AD288-SUM($AE288:AJ288)))*$I$44*IF(AU288&lt;$I$33,1,0),0)</f>
        <v>0</v>
      </c>
      <c r="AL288" s="3">
        <f>MAX(0,MIN(AL$71,$AD288-SUM($AE288:AK288)))</f>
        <v>0</v>
      </c>
      <c r="AM288" s="3">
        <f t="shared" si="108"/>
        <v>0.5163663406857143</v>
      </c>
      <c r="AO288" s="55">
        <v>9.8000000000000007</v>
      </c>
      <c r="AP288" s="58">
        <f t="shared" si="96"/>
        <v>3.6593925985507205</v>
      </c>
      <c r="AQ288" s="56">
        <f>IF($I$37="indtastes",$I$38,VLOOKUP(ROUND(AO288,0),'COP og ydelse'!$F$5:$J$31,3))</f>
        <v>3.6985027599999998</v>
      </c>
      <c r="AR288" s="56">
        <f t="shared" si="97"/>
        <v>3.6593925985507205</v>
      </c>
      <c r="AS288" s="56">
        <f t="shared" si="98"/>
        <v>2</v>
      </c>
      <c r="AT288" s="56">
        <f>IF($I$35="Ja",VLOOKUP(ROUND(AO288,0),'COP og ydelse'!$F$5:$J$31,5)/'COP og ydelse'!$J$14*$I$43,0)</f>
        <v>2.7827634637318104</v>
      </c>
      <c r="AU288" s="3">
        <f t="shared" si="99"/>
        <v>206.28857621814905</v>
      </c>
      <c r="AV288" s="3">
        <f t="shared" si="100"/>
        <v>1.4717916805907776</v>
      </c>
      <c r="AW288" s="3">
        <f t="shared" si="101"/>
        <v>0</v>
      </c>
      <c r="AX288" s="3">
        <f t="shared" si="109"/>
        <v>1</v>
      </c>
      <c r="AY288" s="56">
        <f t="shared" si="102"/>
        <v>3.6593925985507205</v>
      </c>
      <c r="AZ288" s="3">
        <f t="shared" si="103"/>
        <v>0.40219562152846661</v>
      </c>
      <c r="BA288" s="3">
        <f t="shared" si="104"/>
        <v>206.28857621814905</v>
      </c>
      <c r="BB288" s="3">
        <f t="shared" si="110"/>
        <v>303.61381027878832</v>
      </c>
    </row>
    <row r="289" spans="9:54">
      <c r="I289" s="18"/>
      <c r="J289" s="16"/>
      <c r="M289" s="8">
        <f t="shared" si="111"/>
        <v>213</v>
      </c>
      <c r="N289" s="2">
        <v>11.173217000000008</v>
      </c>
      <c r="O289" s="2">
        <v>0</v>
      </c>
      <c r="Q289" s="9">
        <f t="shared" si="91"/>
        <v>213</v>
      </c>
      <c r="R289" s="3">
        <f t="shared" si="92"/>
        <v>1.9850513006577153</v>
      </c>
      <c r="S289" s="3">
        <f t="shared" si="105"/>
        <v>0.41393265222857134</v>
      </c>
      <c r="T289" s="3">
        <f>MAX(0,MIN(T$71,$R289-SUM($S289:S289)))</f>
        <v>0</v>
      </c>
      <c r="U289" s="56">
        <f t="shared" si="93"/>
        <v>4.1393265222857134E-2</v>
      </c>
      <c r="V289" s="3">
        <f>MAX(0,MIN(V$71,$R289-SUM($S289:U289)))</f>
        <v>0</v>
      </c>
      <c r="W289" s="3">
        <f>MAX(0,MIN(W$71,$R289-SUM($S289:V289)))</f>
        <v>0</v>
      </c>
      <c r="X289" s="3">
        <f>MAX(0,MIN(X$71,$R289-SUM($S289:W289)))</f>
        <v>1.5297253832062867</v>
      </c>
      <c r="Y289" s="3">
        <f>MAX(0,MIN(Y$71,$R289-SUM($S289:X289)))</f>
        <v>0</v>
      </c>
      <c r="Z289" s="3">
        <f>MAX(0,MIN(Z$71,$R289-SUM($S289:Y289)))</f>
        <v>2.2204460492503131E-16</v>
      </c>
      <c r="AA289" s="3">
        <f t="shared" si="106"/>
        <v>0.45532591745142847</v>
      </c>
      <c r="AC289" s="9">
        <f t="shared" si="94"/>
        <v>213</v>
      </c>
      <c r="AD289" s="3">
        <f t="shared" si="95"/>
        <v>1.9850513006577153</v>
      </c>
      <c r="AE289" s="3">
        <f>MIN(R289,Solvarmeproduktion!M217*$I$16/1000/24)</f>
        <v>0.41393265222857134</v>
      </c>
      <c r="AF289" s="3">
        <f>IF($I$35="Ja",MAX(0,MIN(IF($I$36="væske",AS289,AT289),$AD289-SUM($AE289:AE289)))*$I$44*IF(AU289&lt;$I$23,1,0),0)</f>
        <v>1.5711186484291439</v>
      </c>
      <c r="AG289" s="56">
        <f t="shared" si="107"/>
        <v>0</v>
      </c>
      <c r="AH289" s="3">
        <f>MAX(0,MIN(AH$71,$AD289-SUM($AE289:AG289)))</f>
        <v>0</v>
      </c>
      <c r="AI289" s="3">
        <f>IF($I$35="Ja",MAX(0,MIN(IF($I$36="væske",AS289,AT289)-AF289,$AD289-SUM($AE289:AH289)))*$I$44*IF(AU289&lt;$I$29,1,0),0)</f>
        <v>0</v>
      </c>
      <c r="AJ289" s="3">
        <f>MAX(0,MIN(AJ$71,$AD289-SUM($AE289:AI289)))</f>
        <v>0</v>
      </c>
      <c r="AK289" s="3">
        <f>IF($I$35="Ja",MAX(0,MIN(IF($I$36="væske",AS289,AT289)-AF289-AI289,$AD289-SUM($AE289:AJ289)))*$I$44*IF(AU289&lt;$I$33,1,0),0)</f>
        <v>0</v>
      </c>
      <c r="AL289" s="3">
        <f>MAX(0,MIN(AL$71,$AD289-SUM($AE289:AK289)))</f>
        <v>0</v>
      </c>
      <c r="AM289" s="3">
        <f t="shared" si="108"/>
        <v>0.41393265222857134</v>
      </c>
      <c r="AO289" s="55">
        <v>9.8000000000000007</v>
      </c>
      <c r="AP289" s="58">
        <f t="shared" si="96"/>
        <v>3.6593925985507205</v>
      </c>
      <c r="AQ289" s="56">
        <f>IF($I$37="indtastes",$I$38,VLOOKUP(ROUND(AO289,0),'COP og ydelse'!$F$5:$J$31,3))</f>
        <v>3.6985027599999998</v>
      </c>
      <c r="AR289" s="56">
        <f t="shared" si="97"/>
        <v>3.6593925985507205</v>
      </c>
      <c r="AS289" s="56">
        <f t="shared" si="98"/>
        <v>2</v>
      </c>
      <c r="AT289" s="56">
        <f>IF($I$35="Ja",VLOOKUP(ROUND(AO289,0),'COP og ydelse'!$F$5:$J$31,5)/'COP og ydelse'!$J$14*$I$43,0)</f>
        <v>2.7827634637318104</v>
      </c>
      <c r="AU289" s="3">
        <f t="shared" si="99"/>
        <v>206.28857621814905</v>
      </c>
      <c r="AV289" s="3">
        <f t="shared" si="100"/>
        <v>1.5711186484291439</v>
      </c>
      <c r="AW289" s="3">
        <f t="shared" si="101"/>
        <v>0</v>
      </c>
      <c r="AX289" s="3">
        <f t="shared" si="109"/>
        <v>1</v>
      </c>
      <c r="AY289" s="56">
        <f t="shared" si="102"/>
        <v>3.6593925985507205</v>
      </c>
      <c r="AZ289" s="3">
        <f t="shared" si="103"/>
        <v>0.42933864189684801</v>
      </c>
      <c r="BA289" s="3">
        <f t="shared" si="104"/>
        <v>206.28857621814905</v>
      </c>
      <c r="BB289" s="3">
        <f t="shared" si="110"/>
        <v>324.1038290542308</v>
      </c>
    </row>
    <row r="290" spans="9:54">
      <c r="I290" s="18"/>
      <c r="J290" s="16"/>
      <c r="M290" s="8">
        <f t="shared" si="111"/>
        <v>214</v>
      </c>
      <c r="N290" s="2">
        <v>11.142522999999995</v>
      </c>
      <c r="O290" s="2">
        <v>0</v>
      </c>
      <c r="Q290" s="9">
        <f t="shared" si="91"/>
        <v>214</v>
      </c>
      <c r="R290" s="3">
        <f t="shared" si="92"/>
        <v>1.980080612444997</v>
      </c>
      <c r="S290" s="3">
        <f t="shared" si="105"/>
        <v>0.28942852713571426</v>
      </c>
      <c r="T290" s="3">
        <f>MAX(0,MIN(T$71,$R290-SUM($S290:S290)))</f>
        <v>0</v>
      </c>
      <c r="U290" s="56">
        <f t="shared" si="93"/>
        <v>2.8942852713571429E-2</v>
      </c>
      <c r="V290" s="3">
        <f>MAX(0,MIN(V$71,$R290-SUM($S290:U290)))</f>
        <v>0</v>
      </c>
      <c r="W290" s="3">
        <f>MAX(0,MIN(W$71,$R290-SUM($S290:V290)))</f>
        <v>0</v>
      </c>
      <c r="X290" s="3">
        <f>MAX(0,MIN(X$71,$R290-SUM($S290:W290)))</f>
        <v>1.6617092325957112</v>
      </c>
      <c r="Y290" s="3">
        <f>MAX(0,MIN(Y$71,$R290-SUM($S290:X290)))</f>
        <v>0</v>
      </c>
      <c r="Z290" s="3">
        <f>MAX(0,MIN(Z$71,$R290-SUM($S290:Y290)))</f>
        <v>0</v>
      </c>
      <c r="AA290" s="3">
        <f t="shared" si="106"/>
        <v>0.31837137984928571</v>
      </c>
      <c r="AC290" s="9">
        <f t="shared" si="94"/>
        <v>214</v>
      </c>
      <c r="AD290" s="3">
        <f t="shared" si="95"/>
        <v>1.980080612444997</v>
      </c>
      <c r="AE290" s="3">
        <f>MIN(R290,Solvarmeproduktion!M218*$I$16/1000/24)</f>
        <v>0.28942852713571426</v>
      </c>
      <c r="AF290" s="3">
        <f>IF($I$35="Ja",MAX(0,MIN(IF($I$36="væske",AS290,AT290),$AD290-SUM($AE290:AE290)))*$I$44*IF(AU290&lt;$I$23,1,0),0)</f>
        <v>1.6906520853092828</v>
      </c>
      <c r="AG290" s="56">
        <f t="shared" si="107"/>
        <v>0</v>
      </c>
      <c r="AH290" s="3">
        <f>MAX(0,MIN(AH$71,$AD290-SUM($AE290:AG290)))</f>
        <v>0</v>
      </c>
      <c r="AI290" s="3">
        <f>IF($I$35="Ja",MAX(0,MIN(IF($I$36="væske",AS290,AT290)-AF290,$AD290-SUM($AE290:AH290)))*$I$44*IF(AU290&lt;$I$29,1,0),0)</f>
        <v>0</v>
      </c>
      <c r="AJ290" s="3">
        <f>MAX(0,MIN(AJ$71,$AD290-SUM($AE290:AI290)))</f>
        <v>0</v>
      </c>
      <c r="AK290" s="3">
        <f>IF($I$35="Ja",MAX(0,MIN(IF($I$36="væske",AS290,AT290)-AF290-AI290,$AD290-SUM($AE290:AJ290)))*$I$44*IF(AU290&lt;$I$33,1,0),0)</f>
        <v>0</v>
      </c>
      <c r="AL290" s="3">
        <f>MAX(0,MIN(AL$71,$AD290-SUM($AE290:AK290)))</f>
        <v>0</v>
      </c>
      <c r="AM290" s="3">
        <f t="shared" si="108"/>
        <v>0.28942852713571426</v>
      </c>
      <c r="AO290" s="55">
        <v>9.8000000000000007</v>
      </c>
      <c r="AP290" s="58">
        <f t="shared" si="96"/>
        <v>3.6593925985507205</v>
      </c>
      <c r="AQ290" s="56">
        <f>IF($I$37="indtastes",$I$38,VLOOKUP(ROUND(AO290,0),'COP og ydelse'!$F$5:$J$31,3))</f>
        <v>3.6985027599999998</v>
      </c>
      <c r="AR290" s="56">
        <f t="shared" si="97"/>
        <v>3.6593925985507205</v>
      </c>
      <c r="AS290" s="56">
        <f t="shared" si="98"/>
        <v>2</v>
      </c>
      <c r="AT290" s="56">
        <f>IF($I$35="Ja",VLOOKUP(ROUND(AO290,0),'COP og ydelse'!$F$5:$J$31,5)/'COP og ydelse'!$J$14*$I$43,0)</f>
        <v>2.7827634637318104</v>
      </c>
      <c r="AU290" s="3">
        <f t="shared" si="99"/>
        <v>206.28857621814905</v>
      </c>
      <c r="AV290" s="3">
        <f t="shared" si="100"/>
        <v>1.6906520853092828</v>
      </c>
      <c r="AW290" s="3">
        <f t="shared" si="101"/>
        <v>0</v>
      </c>
      <c r="AX290" s="3">
        <f t="shared" si="109"/>
        <v>1</v>
      </c>
      <c r="AY290" s="56">
        <f t="shared" si="102"/>
        <v>3.6593925985507205</v>
      </c>
      <c r="AZ290" s="3">
        <f t="shared" si="103"/>
        <v>0.46200347182722479</v>
      </c>
      <c r="BA290" s="3">
        <f t="shared" si="104"/>
        <v>206.28857621814905</v>
      </c>
      <c r="BB290" s="3">
        <f t="shared" si="110"/>
        <v>348.76221155869661</v>
      </c>
    </row>
    <row r="291" spans="9:54">
      <c r="I291" s="18"/>
      <c r="J291" s="16"/>
      <c r="M291" s="8">
        <f t="shared" si="111"/>
        <v>215</v>
      </c>
      <c r="N291" s="2">
        <v>11.142522999999995</v>
      </c>
      <c r="O291" s="2">
        <v>0</v>
      </c>
      <c r="Q291" s="9">
        <f t="shared" si="91"/>
        <v>215</v>
      </c>
      <c r="R291" s="3">
        <f t="shared" si="92"/>
        <v>1.980080612444997</v>
      </c>
      <c r="S291" s="3">
        <f t="shared" si="105"/>
        <v>0.30012218254642858</v>
      </c>
      <c r="T291" s="3">
        <f>MAX(0,MIN(T$71,$R291-SUM($S291:S291)))</f>
        <v>0</v>
      </c>
      <c r="U291" s="56">
        <f t="shared" si="93"/>
        <v>3.0012218254642859E-2</v>
      </c>
      <c r="V291" s="3">
        <f>MAX(0,MIN(V$71,$R291-SUM($S291:U291)))</f>
        <v>0</v>
      </c>
      <c r="W291" s="3">
        <f>MAX(0,MIN(W$71,$R291-SUM($S291:V291)))</f>
        <v>0</v>
      </c>
      <c r="X291" s="3">
        <f>MAX(0,MIN(X$71,$R291-SUM($S291:W291)))</f>
        <v>1.6499462116439256</v>
      </c>
      <c r="Y291" s="3">
        <f>MAX(0,MIN(Y$71,$R291-SUM($S291:X291)))</f>
        <v>0</v>
      </c>
      <c r="Z291" s="3">
        <f>MAX(0,MIN(Z$71,$R291-SUM($S291:Y291)))</f>
        <v>0</v>
      </c>
      <c r="AA291" s="3">
        <f t="shared" si="106"/>
        <v>0.33013440080107143</v>
      </c>
      <c r="AC291" s="9">
        <f t="shared" si="94"/>
        <v>215</v>
      </c>
      <c r="AD291" s="3">
        <f t="shared" si="95"/>
        <v>1.980080612444997</v>
      </c>
      <c r="AE291" s="3">
        <f>MIN(R291,Solvarmeproduktion!M219*$I$16/1000/24)</f>
        <v>0.30012218254642858</v>
      </c>
      <c r="AF291" s="3">
        <f>IF($I$35="Ja",MAX(0,MIN(IF($I$36="væske",AS291,AT291),$AD291-SUM($AE291:AE291)))*$I$44*IF(AU291&lt;$I$23,1,0),0)</f>
        <v>1.6799584298985684</v>
      </c>
      <c r="AG291" s="56">
        <f t="shared" si="107"/>
        <v>0</v>
      </c>
      <c r="AH291" s="3">
        <f>MAX(0,MIN(AH$71,$AD291-SUM($AE291:AG291)))</f>
        <v>0</v>
      </c>
      <c r="AI291" s="3">
        <f>IF($I$35="Ja",MAX(0,MIN(IF($I$36="væske",AS291,AT291)-AF291,$AD291-SUM($AE291:AH291)))*$I$44*IF(AU291&lt;$I$29,1,0),0)</f>
        <v>0</v>
      </c>
      <c r="AJ291" s="3">
        <f>MAX(0,MIN(AJ$71,$AD291-SUM($AE291:AI291)))</f>
        <v>0</v>
      </c>
      <c r="AK291" s="3">
        <f>IF($I$35="Ja",MAX(0,MIN(IF($I$36="væske",AS291,AT291)-AF291-AI291,$AD291-SUM($AE291:AJ291)))*$I$44*IF(AU291&lt;$I$33,1,0),0)</f>
        <v>0</v>
      </c>
      <c r="AL291" s="3">
        <f>MAX(0,MIN(AL$71,$AD291-SUM($AE291:AK291)))</f>
        <v>0</v>
      </c>
      <c r="AM291" s="3">
        <f t="shared" si="108"/>
        <v>0.30012218254642858</v>
      </c>
      <c r="AO291" s="55">
        <v>10</v>
      </c>
      <c r="AP291" s="58">
        <f t="shared" si="96"/>
        <v>3.6593925985507205</v>
      </c>
      <c r="AQ291" s="56">
        <f>IF($I$37="indtastes",$I$38,VLOOKUP(ROUND(AO291,0),'COP og ydelse'!$F$5:$J$31,3))</f>
        <v>3.6985027599999998</v>
      </c>
      <c r="AR291" s="56">
        <f t="shared" si="97"/>
        <v>3.6593925985507205</v>
      </c>
      <c r="AS291" s="56">
        <f t="shared" si="98"/>
        <v>2</v>
      </c>
      <c r="AT291" s="56">
        <f>IF($I$35="Ja",VLOOKUP(ROUND(AO291,0),'COP og ydelse'!$F$5:$J$31,5)/'COP og ydelse'!$J$14*$I$43,0)</f>
        <v>2.7827634637318104</v>
      </c>
      <c r="AU291" s="3">
        <f t="shared" si="99"/>
        <v>206.28857621814905</v>
      </c>
      <c r="AV291" s="3">
        <f t="shared" si="100"/>
        <v>1.6799584298985684</v>
      </c>
      <c r="AW291" s="3">
        <f t="shared" si="101"/>
        <v>0</v>
      </c>
      <c r="AX291" s="3">
        <f t="shared" si="109"/>
        <v>1</v>
      </c>
      <c r="AY291" s="56">
        <f t="shared" si="102"/>
        <v>3.6593925985507205</v>
      </c>
      <c r="AZ291" s="3">
        <f t="shared" si="103"/>
        <v>0.45908122308710614</v>
      </c>
      <c r="BA291" s="3">
        <f t="shared" si="104"/>
        <v>206.28857621814905</v>
      </c>
      <c r="BB291" s="3">
        <f t="shared" si="110"/>
        <v>346.55623260945282</v>
      </c>
    </row>
    <row r="292" spans="9:54">
      <c r="I292" s="18"/>
      <c r="J292" s="16"/>
      <c r="M292" s="8">
        <f t="shared" si="111"/>
        <v>216</v>
      </c>
      <c r="N292" s="2">
        <v>11.127176000000008</v>
      </c>
      <c r="O292" s="2">
        <v>0</v>
      </c>
      <c r="Q292" s="9">
        <f t="shared" si="91"/>
        <v>216</v>
      </c>
      <c r="R292" s="3">
        <f t="shared" si="92"/>
        <v>1.9775952683386406</v>
      </c>
      <c r="S292" s="3">
        <f t="shared" si="105"/>
        <v>0.48576785104464282</v>
      </c>
      <c r="T292" s="3">
        <f>MAX(0,MIN(T$71,$R292-SUM($S292:S292)))</f>
        <v>0</v>
      </c>
      <c r="U292" s="56">
        <f t="shared" si="93"/>
        <v>4.8576785104464282E-2</v>
      </c>
      <c r="V292" s="3">
        <f>MAX(0,MIN(V$71,$R292-SUM($S292:U292)))</f>
        <v>0</v>
      </c>
      <c r="W292" s="3">
        <f>MAX(0,MIN(W$71,$R292-SUM($S292:V292)))</f>
        <v>0</v>
      </c>
      <c r="X292" s="3">
        <f>MAX(0,MIN(X$71,$R292-SUM($S292:W292)))</f>
        <v>1.4432506321895335</v>
      </c>
      <c r="Y292" s="3">
        <f>MAX(0,MIN(Y$71,$R292-SUM($S292:X292)))</f>
        <v>0</v>
      </c>
      <c r="Z292" s="3">
        <f>MAX(0,MIN(Z$71,$R292-SUM($S292:Y292)))</f>
        <v>0</v>
      </c>
      <c r="AA292" s="3">
        <f t="shared" si="106"/>
        <v>0.5343446361491071</v>
      </c>
      <c r="AC292" s="9">
        <f t="shared" si="94"/>
        <v>216</v>
      </c>
      <c r="AD292" s="3">
        <f t="shared" si="95"/>
        <v>1.9775952683386406</v>
      </c>
      <c r="AE292" s="3">
        <f>MIN(R292,Solvarmeproduktion!M220*$I$16/1000/24)</f>
        <v>0.48576785104464282</v>
      </c>
      <c r="AF292" s="3">
        <f>IF($I$35="Ja",MAX(0,MIN(IF($I$36="væske",AS292,AT292),$AD292-SUM($AE292:AE292)))*$I$44*IF(AU292&lt;$I$23,1,0),0)</f>
        <v>1.4918274172939978</v>
      </c>
      <c r="AG292" s="56">
        <f t="shared" si="107"/>
        <v>0</v>
      </c>
      <c r="AH292" s="3">
        <f>MAX(0,MIN(AH$71,$AD292-SUM($AE292:AG292)))</f>
        <v>0</v>
      </c>
      <c r="AI292" s="3">
        <f>IF($I$35="Ja",MAX(0,MIN(IF($I$36="væske",AS292,AT292)-AF292,$AD292-SUM($AE292:AH292)))*$I$44*IF(AU292&lt;$I$29,1,0),0)</f>
        <v>0</v>
      </c>
      <c r="AJ292" s="3">
        <f>MAX(0,MIN(AJ$71,$AD292-SUM($AE292:AI292)))</f>
        <v>0</v>
      </c>
      <c r="AK292" s="3">
        <f>IF($I$35="Ja",MAX(0,MIN(IF($I$36="væske",AS292,AT292)-AF292-AI292,$AD292-SUM($AE292:AJ292)))*$I$44*IF(AU292&lt;$I$33,1,0),0)</f>
        <v>0</v>
      </c>
      <c r="AL292" s="3">
        <f>MAX(0,MIN(AL$71,$AD292-SUM($AE292:AK292)))</f>
        <v>0</v>
      </c>
      <c r="AM292" s="3">
        <f t="shared" si="108"/>
        <v>0.48576785104464282</v>
      </c>
      <c r="AO292" s="55">
        <v>10</v>
      </c>
      <c r="AP292" s="58">
        <f t="shared" si="96"/>
        <v>3.6593925985507205</v>
      </c>
      <c r="AQ292" s="56">
        <f>IF($I$37="indtastes",$I$38,VLOOKUP(ROUND(AO292,0),'COP og ydelse'!$F$5:$J$31,3))</f>
        <v>3.6985027599999998</v>
      </c>
      <c r="AR292" s="56">
        <f t="shared" si="97"/>
        <v>3.6593925985507205</v>
      </c>
      <c r="AS292" s="56">
        <f t="shared" si="98"/>
        <v>2</v>
      </c>
      <c r="AT292" s="56">
        <f>IF($I$35="Ja",VLOOKUP(ROUND(AO292,0),'COP og ydelse'!$F$5:$J$31,5)/'COP og ydelse'!$J$14*$I$43,0)</f>
        <v>2.7827634637318104</v>
      </c>
      <c r="AU292" s="3">
        <f t="shared" si="99"/>
        <v>206.28857621814905</v>
      </c>
      <c r="AV292" s="3">
        <f t="shared" si="100"/>
        <v>1.4918274172939978</v>
      </c>
      <c r="AW292" s="3">
        <f t="shared" si="101"/>
        <v>0</v>
      </c>
      <c r="AX292" s="3">
        <f t="shared" si="109"/>
        <v>1</v>
      </c>
      <c r="AY292" s="56">
        <f t="shared" si="102"/>
        <v>3.6593925985507205</v>
      </c>
      <c r="AZ292" s="3">
        <f t="shared" si="103"/>
        <v>0.40767077516766764</v>
      </c>
      <c r="BA292" s="3">
        <f t="shared" si="104"/>
        <v>206.28857621814905</v>
      </c>
      <c r="BB292" s="3">
        <f t="shared" si="110"/>
        <v>307.7469538767773</v>
      </c>
    </row>
    <row r="293" spans="9:54">
      <c r="I293" s="18"/>
      <c r="J293" s="16"/>
      <c r="M293" s="8">
        <f t="shared" si="111"/>
        <v>217</v>
      </c>
      <c r="N293" s="2">
        <v>10.992888999999996</v>
      </c>
      <c r="O293" s="2">
        <v>0</v>
      </c>
      <c r="Q293" s="9">
        <f t="shared" si="91"/>
        <v>217</v>
      </c>
      <c r="R293" s="3">
        <f t="shared" si="92"/>
        <v>1.9558483859505167</v>
      </c>
      <c r="S293" s="3">
        <f t="shared" si="105"/>
        <v>0.50374378677142861</v>
      </c>
      <c r="T293" s="3">
        <f>MAX(0,MIN(T$71,$R293-SUM($S293:S293)))</f>
        <v>0</v>
      </c>
      <c r="U293" s="56">
        <f t="shared" si="93"/>
        <v>5.0374378677142867E-2</v>
      </c>
      <c r="V293" s="3">
        <f>MAX(0,MIN(V$71,$R293-SUM($S293:U293)))</f>
        <v>0</v>
      </c>
      <c r="W293" s="3">
        <f>MAX(0,MIN(W$71,$R293-SUM($S293:V293)))</f>
        <v>0</v>
      </c>
      <c r="X293" s="3">
        <f>MAX(0,MIN(X$71,$R293-SUM($S293:W293)))</f>
        <v>1.4017302205019453</v>
      </c>
      <c r="Y293" s="3">
        <f>MAX(0,MIN(Y$71,$R293-SUM($S293:X293)))</f>
        <v>0</v>
      </c>
      <c r="Z293" s="3">
        <f>MAX(0,MIN(Z$71,$R293-SUM($S293:Y293)))</f>
        <v>0</v>
      </c>
      <c r="AA293" s="3">
        <f t="shared" si="106"/>
        <v>0.55411816544857151</v>
      </c>
      <c r="AC293" s="9">
        <f t="shared" si="94"/>
        <v>217</v>
      </c>
      <c r="AD293" s="3">
        <f t="shared" si="95"/>
        <v>1.9558483859505167</v>
      </c>
      <c r="AE293" s="3">
        <f>MIN(R293,Solvarmeproduktion!M221*$I$16/1000/24)</f>
        <v>0.50374378677142861</v>
      </c>
      <c r="AF293" s="3">
        <f>IF($I$35="Ja",MAX(0,MIN(IF($I$36="væske",AS293,AT293),$AD293-SUM($AE293:AE293)))*$I$44*IF(AU293&lt;$I$23,1,0),0)</f>
        <v>1.452104599179088</v>
      </c>
      <c r="AG293" s="56">
        <f t="shared" si="107"/>
        <v>0</v>
      </c>
      <c r="AH293" s="3">
        <f>MAX(0,MIN(AH$71,$AD293-SUM($AE293:AG293)))</f>
        <v>0</v>
      </c>
      <c r="AI293" s="3">
        <f>IF($I$35="Ja",MAX(0,MIN(IF($I$36="væske",AS293,AT293)-AF293,$AD293-SUM($AE293:AH293)))*$I$44*IF(AU293&lt;$I$29,1,0),0)</f>
        <v>2.2204460492503131E-16</v>
      </c>
      <c r="AJ293" s="3">
        <f>MAX(0,MIN(AJ$71,$AD293-SUM($AE293:AI293)))</f>
        <v>0</v>
      </c>
      <c r="AK293" s="3">
        <f>IF($I$35="Ja",MAX(0,MIN(IF($I$36="væske",AS293,AT293)-AF293-AI293,$AD293-SUM($AE293:AJ293)))*$I$44*IF(AU293&lt;$I$33,1,0),0)</f>
        <v>0</v>
      </c>
      <c r="AL293" s="3">
        <f>MAX(0,MIN(AL$71,$AD293-SUM($AE293:AK293)))</f>
        <v>0</v>
      </c>
      <c r="AM293" s="3">
        <f t="shared" si="108"/>
        <v>0.50374378677142861</v>
      </c>
      <c r="AO293" s="55">
        <v>10.1</v>
      </c>
      <c r="AP293" s="58">
        <f t="shared" si="96"/>
        <v>3.6593925985507205</v>
      </c>
      <c r="AQ293" s="56">
        <f>IF($I$37="indtastes",$I$38,VLOOKUP(ROUND(AO293,0),'COP og ydelse'!$F$5:$J$31,3))</f>
        <v>3.6985027599999998</v>
      </c>
      <c r="AR293" s="56">
        <f t="shared" si="97"/>
        <v>3.6593925985507205</v>
      </c>
      <c r="AS293" s="56">
        <f t="shared" si="98"/>
        <v>2</v>
      </c>
      <c r="AT293" s="56">
        <f>IF($I$35="Ja",VLOOKUP(ROUND(AO293,0),'COP og ydelse'!$F$5:$J$31,5)/'COP og ydelse'!$J$14*$I$43,0)</f>
        <v>2.7827634637318104</v>
      </c>
      <c r="AU293" s="3">
        <f t="shared" si="99"/>
        <v>206.28857621814905</v>
      </c>
      <c r="AV293" s="3">
        <f t="shared" si="100"/>
        <v>1.4521045991790882</v>
      </c>
      <c r="AW293" s="3">
        <f t="shared" si="101"/>
        <v>0</v>
      </c>
      <c r="AX293" s="3">
        <f t="shared" si="109"/>
        <v>1</v>
      </c>
      <c r="AY293" s="56">
        <f t="shared" si="102"/>
        <v>3.6593925985507205</v>
      </c>
      <c r="AZ293" s="3">
        <f t="shared" si="103"/>
        <v>0.39681574470970538</v>
      </c>
      <c r="BA293" s="3">
        <f t="shared" si="104"/>
        <v>206.28857621814905</v>
      </c>
      <c r="BB293" s="3">
        <f t="shared" si="110"/>
        <v>299.55259028448012</v>
      </c>
    </row>
    <row r="294" spans="9:54">
      <c r="I294" s="18"/>
      <c r="J294" s="16"/>
      <c r="M294" s="8">
        <f t="shared" si="111"/>
        <v>218</v>
      </c>
      <c r="N294" s="2">
        <v>10.896970000000005</v>
      </c>
      <c r="O294" s="2">
        <v>0</v>
      </c>
      <c r="Q294" s="9">
        <f t="shared" si="91"/>
        <v>218</v>
      </c>
      <c r="R294" s="3">
        <f t="shared" si="92"/>
        <v>1.9403149447999504</v>
      </c>
      <c r="S294" s="3">
        <f t="shared" si="105"/>
        <v>0.39546846803214275</v>
      </c>
      <c r="T294" s="3">
        <f>MAX(0,MIN(T$71,$R294-SUM($S294:S294)))</f>
        <v>0</v>
      </c>
      <c r="U294" s="56">
        <f t="shared" si="93"/>
        <v>3.9546846803214276E-2</v>
      </c>
      <c r="V294" s="3">
        <f>MAX(0,MIN(V$71,$R294-SUM($S294:U294)))</f>
        <v>0</v>
      </c>
      <c r="W294" s="3">
        <f>MAX(0,MIN(W$71,$R294-SUM($S294:V294)))</f>
        <v>0</v>
      </c>
      <c r="X294" s="3">
        <f>MAX(0,MIN(X$71,$R294-SUM($S294:W294)))</f>
        <v>1.5052996299645933</v>
      </c>
      <c r="Y294" s="3">
        <f>MAX(0,MIN(Y$71,$R294-SUM($S294:X294)))</f>
        <v>0</v>
      </c>
      <c r="Z294" s="3">
        <f>MAX(0,MIN(Z$71,$R294-SUM($S294:Y294)))</f>
        <v>0</v>
      </c>
      <c r="AA294" s="3">
        <f t="shared" si="106"/>
        <v>0.43501531483535705</v>
      </c>
      <c r="AC294" s="9">
        <f t="shared" si="94"/>
        <v>218</v>
      </c>
      <c r="AD294" s="3">
        <f t="shared" si="95"/>
        <v>1.9403149447999504</v>
      </c>
      <c r="AE294" s="3">
        <f>MIN(R294,Solvarmeproduktion!M222*$I$16/1000/24)</f>
        <v>0.39546846803214275</v>
      </c>
      <c r="AF294" s="3">
        <f>IF($I$35="Ja",MAX(0,MIN(IF($I$36="væske",AS294,AT294),$AD294-SUM($AE294:AE294)))*$I$44*IF(AU294&lt;$I$23,1,0),0)</f>
        <v>1.5448464767678076</v>
      </c>
      <c r="AG294" s="56">
        <f t="shared" si="107"/>
        <v>0</v>
      </c>
      <c r="AH294" s="3">
        <f>MAX(0,MIN(AH$71,$AD294-SUM($AE294:AG294)))</f>
        <v>0</v>
      </c>
      <c r="AI294" s="3">
        <f>IF($I$35="Ja",MAX(0,MIN(IF($I$36="væske",AS294,AT294)-AF294,$AD294-SUM($AE294:AH294)))*$I$44*IF(AU294&lt;$I$29,1,0),0)</f>
        <v>0</v>
      </c>
      <c r="AJ294" s="3">
        <f>MAX(0,MIN(AJ$71,$AD294-SUM($AE294:AI294)))</f>
        <v>0</v>
      </c>
      <c r="AK294" s="3">
        <f>IF($I$35="Ja",MAX(0,MIN(IF($I$36="væske",AS294,AT294)-AF294-AI294,$AD294-SUM($AE294:AJ294)))*$I$44*IF(AU294&lt;$I$33,1,0),0)</f>
        <v>0</v>
      </c>
      <c r="AL294" s="3">
        <f>MAX(0,MIN(AL$71,$AD294-SUM($AE294:AK294)))</f>
        <v>0</v>
      </c>
      <c r="AM294" s="3">
        <f t="shared" si="108"/>
        <v>0.39546846803214275</v>
      </c>
      <c r="AO294" s="55">
        <v>10.1</v>
      </c>
      <c r="AP294" s="58">
        <f t="shared" si="96"/>
        <v>3.6593925985507205</v>
      </c>
      <c r="AQ294" s="56">
        <f>IF($I$37="indtastes",$I$38,VLOOKUP(ROUND(AO294,0),'COP og ydelse'!$F$5:$J$31,3))</f>
        <v>3.6985027599999998</v>
      </c>
      <c r="AR294" s="56">
        <f t="shared" si="97"/>
        <v>3.6593925985507205</v>
      </c>
      <c r="AS294" s="56">
        <f t="shared" si="98"/>
        <v>2</v>
      </c>
      <c r="AT294" s="56">
        <f>IF($I$35="Ja",VLOOKUP(ROUND(AO294,0),'COP og ydelse'!$F$5:$J$31,5)/'COP og ydelse'!$J$14*$I$43,0)</f>
        <v>2.7827634637318104</v>
      </c>
      <c r="AU294" s="3">
        <f t="shared" si="99"/>
        <v>206.28857621814905</v>
      </c>
      <c r="AV294" s="3">
        <f t="shared" si="100"/>
        <v>1.5448464767678076</v>
      </c>
      <c r="AW294" s="3">
        <f t="shared" si="101"/>
        <v>0</v>
      </c>
      <c r="AX294" s="3">
        <f t="shared" si="109"/>
        <v>1</v>
      </c>
      <c r="AY294" s="56">
        <f t="shared" si="102"/>
        <v>3.6593925985507205</v>
      </c>
      <c r="AZ294" s="3">
        <f t="shared" si="103"/>
        <v>0.42215926145219684</v>
      </c>
      <c r="BA294" s="3">
        <f t="shared" si="104"/>
        <v>206.28857621814905</v>
      </c>
      <c r="BB294" s="3">
        <f t="shared" si="110"/>
        <v>318.68418016805492</v>
      </c>
    </row>
    <row r="295" spans="9:54">
      <c r="I295" s="18"/>
      <c r="J295" s="16"/>
      <c r="M295" s="8">
        <f t="shared" si="111"/>
        <v>219</v>
      </c>
      <c r="N295" s="2">
        <v>10.896970000000005</v>
      </c>
      <c r="O295" s="2">
        <v>0</v>
      </c>
      <c r="Q295" s="9">
        <f t="shared" si="91"/>
        <v>219</v>
      </c>
      <c r="R295" s="3">
        <f t="shared" si="92"/>
        <v>1.9403149447999504</v>
      </c>
      <c r="S295" s="3">
        <f t="shared" si="105"/>
        <v>0.33255937275892855</v>
      </c>
      <c r="T295" s="3">
        <f>MAX(0,MIN(T$71,$R295-SUM($S295:S295)))</f>
        <v>0</v>
      </c>
      <c r="U295" s="56">
        <f t="shared" si="93"/>
        <v>3.3255937275892856E-2</v>
      </c>
      <c r="V295" s="3">
        <f>MAX(0,MIN(V$71,$R295-SUM($S295:U295)))</f>
        <v>0</v>
      </c>
      <c r="W295" s="3">
        <f>MAX(0,MIN(W$71,$R295-SUM($S295:V295)))</f>
        <v>0</v>
      </c>
      <c r="X295" s="3">
        <f>MAX(0,MIN(X$71,$R295-SUM($S295:W295)))</f>
        <v>1.574499634765129</v>
      </c>
      <c r="Y295" s="3">
        <f>MAX(0,MIN(Y$71,$R295-SUM($S295:X295)))</f>
        <v>0</v>
      </c>
      <c r="Z295" s="3">
        <f>MAX(0,MIN(Z$71,$R295-SUM($S295:Y295)))</f>
        <v>0</v>
      </c>
      <c r="AA295" s="3">
        <f t="shared" si="106"/>
        <v>0.36581531003482143</v>
      </c>
      <c r="AC295" s="9">
        <f t="shared" si="94"/>
        <v>219</v>
      </c>
      <c r="AD295" s="3">
        <f t="shared" si="95"/>
        <v>1.9403149447999504</v>
      </c>
      <c r="AE295" s="3">
        <f>MIN(R295,Solvarmeproduktion!M223*$I$16/1000/24)</f>
        <v>0.33255937275892855</v>
      </c>
      <c r="AF295" s="3">
        <f>IF($I$35="Ja",MAX(0,MIN(IF($I$36="væske",AS295,AT295),$AD295-SUM($AE295:AE295)))*$I$44*IF(AU295&lt;$I$23,1,0),0)</f>
        <v>1.6077555720410217</v>
      </c>
      <c r="AG295" s="56">
        <f t="shared" si="107"/>
        <v>0</v>
      </c>
      <c r="AH295" s="3">
        <f>MAX(0,MIN(AH$71,$AD295-SUM($AE295:AG295)))</f>
        <v>0</v>
      </c>
      <c r="AI295" s="3">
        <f>IF($I$35="Ja",MAX(0,MIN(IF($I$36="væske",AS295,AT295)-AF295,$AD295-SUM($AE295:AH295)))*$I$44*IF(AU295&lt;$I$29,1,0),0)</f>
        <v>2.2204460492503131E-16</v>
      </c>
      <c r="AJ295" s="3">
        <f>MAX(0,MIN(AJ$71,$AD295-SUM($AE295:AI295)))</f>
        <v>0</v>
      </c>
      <c r="AK295" s="3">
        <f>IF($I$35="Ja",MAX(0,MIN(IF($I$36="væske",AS295,AT295)-AF295-AI295,$AD295-SUM($AE295:AJ295)))*$I$44*IF(AU295&lt;$I$33,1,0),0)</f>
        <v>0</v>
      </c>
      <c r="AL295" s="3">
        <f>MAX(0,MIN(AL$71,$AD295-SUM($AE295:AK295)))</f>
        <v>0</v>
      </c>
      <c r="AM295" s="3">
        <f t="shared" si="108"/>
        <v>0.33255937275892855</v>
      </c>
      <c r="AO295" s="55">
        <v>10.3</v>
      </c>
      <c r="AP295" s="58">
        <f t="shared" si="96"/>
        <v>3.6593925985507205</v>
      </c>
      <c r="AQ295" s="56">
        <f>IF($I$37="indtastes",$I$38,VLOOKUP(ROUND(AO295,0),'COP og ydelse'!$F$5:$J$31,3))</f>
        <v>3.6985027599999998</v>
      </c>
      <c r="AR295" s="56">
        <f t="shared" si="97"/>
        <v>3.6593925985507205</v>
      </c>
      <c r="AS295" s="56">
        <f t="shared" si="98"/>
        <v>2</v>
      </c>
      <c r="AT295" s="56">
        <f>IF($I$35="Ja",VLOOKUP(ROUND(AO295,0),'COP og ydelse'!$F$5:$J$31,5)/'COP og ydelse'!$J$14*$I$43,0)</f>
        <v>2.7827634637318104</v>
      </c>
      <c r="AU295" s="3">
        <f t="shared" si="99"/>
        <v>206.28857621814905</v>
      </c>
      <c r="AV295" s="3">
        <f t="shared" si="100"/>
        <v>1.6077555720410219</v>
      </c>
      <c r="AW295" s="3">
        <f t="shared" si="101"/>
        <v>0</v>
      </c>
      <c r="AX295" s="3">
        <f t="shared" si="109"/>
        <v>1</v>
      </c>
      <c r="AY295" s="56">
        <f t="shared" si="102"/>
        <v>3.6593925985507205</v>
      </c>
      <c r="AZ295" s="3">
        <f t="shared" si="103"/>
        <v>0.4393503918321755</v>
      </c>
      <c r="BA295" s="3">
        <f t="shared" si="104"/>
        <v>206.28857621814905</v>
      </c>
      <c r="BB295" s="3">
        <f t="shared" si="110"/>
        <v>331.66160786313816</v>
      </c>
    </row>
    <row r="296" spans="9:54">
      <c r="I296" s="18"/>
      <c r="J296" s="16"/>
      <c r="M296" s="8">
        <f t="shared" si="111"/>
        <v>220</v>
      </c>
      <c r="N296" s="2">
        <v>10.751172999999996</v>
      </c>
      <c r="O296" s="2">
        <v>0</v>
      </c>
      <c r="Q296" s="9">
        <f t="shared" si="91"/>
        <v>220</v>
      </c>
      <c r="R296" s="3">
        <f t="shared" si="92"/>
        <v>1.9167040948178875</v>
      </c>
      <c r="S296" s="3">
        <f t="shared" si="105"/>
        <v>0.33933673704642858</v>
      </c>
      <c r="T296" s="3">
        <f>MAX(0,MIN(T$71,$R296-SUM($S296:S296)))</f>
        <v>0</v>
      </c>
      <c r="U296" s="56">
        <f t="shared" si="93"/>
        <v>3.3933673704642862E-2</v>
      </c>
      <c r="V296" s="3">
        <f>MAX(0,MIN(V$71,$R296-SUM($S296:U296)))</f>
        <v>0</v>
      </c>
      <c r="W296" s="3">
        <f>MAX(0,MIN(W$71,$R296-SUM($S296:V296)))</f>
        <v>0</v>
      </c>
      <c r="X296" s="3">
        <f>MAX(0,MIN(X$71,$R296-SUM($S296:W296)))</f>
        <v>1.5434336840668161</v>
      </c>
      <c r="Y296" s="3">
        <f>MAX(0,MIN(Y$71,$R296-SUM($S296:X296)))</f>
        <v>0</v>
      </c>
      <c r="Z296" s="3">
        <f>MAX(0,MIN(Z$71,$R296-SUM($S296:Y296)))</f>
        <v>0</v>
      </c>
      <c r="AA296" s="3">
        <f t="shared" si="106"/>
        <v>0.37327041075107142</v>
      </c>
      <c r="AC296" s="9">
        <f t="shared" si="94"/>
        <v>220</v>
      </c>
      <c r="AD296" s="3">
        <f t="shared" si="95"/>
        <v>1.9167040948178875</v>
      </c>
      <c r="AE296" s="3">
        <f>MIN(R296,Solvarmeproduktion!M224*$I$16/1000/24)</f>
        <v>0.33933673704642858</v>
      </c>
      <c r="AF296" s="3">
        <f>IF($I$35="Ja",MAX(0,MIN(IF($I$36="væske",AS296,AT296),$AD296-SUM($AE296:AE296)))*$I$44*IF(AU296&lt;$I$23,1,0),0)</f>
        <v>1.5773673577714589</v>
      </c>
      <c r="AG296" s="56">
        <f t="shared" si="107"/>
        <v>0</v>
      </c>
      <c r="AH296" s="3">
        <f>MAX(0,MIN(AH$71,$AD296-SUM($AE296:AG296)))</f>
        <v>0</v>
      </c>
      <c r="AI296" s="3">
        <f>IF($I$35="Ja",MAX(0,MIN(IF($I$36="væske",AS296,AT296)-AF296,$AD296-SUM($AE296:AH296)))*$I$44*IF(AU296&lt;$I$29,1,0),0)</f>
        <v>0</v>
      </c>
      <c r="AJ296" s="3">
        <f>MAX(0,MIN(AJ$71,$AD296-SUM($AE296:AI296)))</f>
        <v>0</v>
      </c>
      <c r="AK296" s="3">
        <f>IF($I$35="Ja",MAX(0,MIN(IF($I$36="væske",AS296,AT296)-AF296-AI296,$AD296-SUM($AE296:AJ296)))*$I$44*IF(AU296&lt;$I$33,1,0),0)</f>
        <v>0</v>
      </c>
      <c r="AL296" s="3">
        <f>MAX(0,MIN(AL$71,$AD296-SUM($AE296:AK296)))</f>
        <v>0</v>
      </c>
      <c r="AM296" s="3">
        <f t="shared" si="108"/>
        <v>0.33933673704642858</v>
      </c>
      <c r="AO296" s="55">
        <v>10.3</v>
      </c>
      <c r="AP296" s="58">
        <f t="shared" si="96"/>
        <v>3.6593925985507205</v>
      </c>
      <c r="AQ296" s="56">
        <f>IF($I$37="indtastes",$I$38,VLOOKUP(ROUND(AO296,0),'COP og ydelse'!$F$5:$J$31,3))</f>
        <v>3.6985027599999998</v>
      </c>
      <c r="AR296" s="56">
        <f t="shared" si="97"/>
        <v>3.6593925985507205</v>
      </c>
      <c r="AS296" s="56">
        <f t="shared" si="98"/>
        <v>2</v>
      </c>
      <c r="AT296" s="56">
        <f>IF($I$35="Ja",VLOOKUP(ROUND(AO296,0),'COP og ydelse'!$F$5:$J$31,5)/'COP og ydelse'!$J$14*$I$43,0)</f>
        <v>2.7827634637318104</v>
      </c>
      <c r="AU296" s="3">
        <f t="shared" si="99"/>
        <v>206.28857621814905</v>
      </c>
      <c r="AV296" s="3">
        <f t="shared" si="100"/>
        <v>1.5773673577714589</v>
      </c>
      <c r="AW296" s="3">
        <f t="shared" si="101"/>
        <v>0</v>
      </c>
      <c r="AX296" s="3">
        <f t="shared" si="109"/>
        <v>1</v>
      </c>
      <c r="AY296" s="56">
        <f t="shared" si="102"/>
        <v>3.6593925985507205</v>
      </c>
      <c r="AZ296" s="3">
        <f t="shared" si="103"/>
        <v>0.43104622291583727</v>
      </c>
      <c r="BA296" s="3">
        <f t="shared" si="104"/>
        <v>206.28857621814905</v>
      </c>
      <c r="BB296" s="3">
        <f t="shared" si="110"/>
        <v>325.39286640765795</v>
      </c>
    </row>
    <row r="297" spans="9:54">
      <c r="I297" s="18"/>
      <c r="J297" s="16"/>
      <c r="M297" s="8">
        <f t="shared" si="111"/>
        <v>221</v>
      </c>
      <c r="N297" s="2">
        <v>10.682111000000008</v>
      </c>
      <c r="O297" s="2">
        <v>0</v>
      </c>
      <c r="Q297" s="9">
        <f t="shared" si="91"/>
        <v>221</v>
      </c>
      <c r="R297" s="3">
        <f t="shared" si="92"/>
        <v>1.9055199653676191</v>
      </c>
      <c r="S297" s="3">
        <f t="shared" si="105"/>
        <v>0.43399747169821423</v>
      </c>
      <c r="T297" s="3">
        <f>MAX(0,MIN(T$71,$R297-SUM($S297:S297)))</f>
        <v>0</v>
      </c>
      <c r="U297" s="56">
        <f t="shared" si="93"/>
        <v>4.3399747169821423E-2</v>
      </c>
      <c r="V297" s="3">
        <f>MAX(0,MIN(V$71,$R297-SUM($S297:U297)))</f>
        <v>0</v>
      </c>
      <c r="W297" s="3">
        <f>MAX(0,MIN(W$71,$R297-SUM($S297:V297)))</f>
        <v>0</v>
      </c>
      <c r="X297" s="3">
        <f>MAX(0,MIN(X$71,$R297-SUM($S297:W297)))</f>
        <v>1.4281227464995836</v>
      </c>
      <c r="Y297" s="3">
        <f>MAX(0,MIN(Y$71,$R297-SUM($S297:X297)))</f>
        <v>0</v>
      </c>
      <c r="Z297" s="3">
        <f>MAX(0,MIN(Z$71,$R297-SUM($S297:Y297)))</f>
        <v>0</v>
      </c>
      <c r="AA297" s="3">
        <f t="shared" si="106"/>
        <v>0.47739721886803566</v>
      </c>
      <c r="AC297" s="9">
        <f t="shared" si="94"/>
        <v>221</v>
      </c>
      <c r="AD297" s="3">
        <f t="shared" si="95"/>
        <v>1.9055199653676191</v>
      </c>
      <c r="AE297" s="3">
        <f>MIN(R297,Solvarmeproduktion!M225*$I$16/1000/24)</f>
        <v>0.43399747169821423</v>
      </c>
      <c r="AF297" s="3">
        <f>IF($I$35="Ja",MAX(0,MIN(IF($I$36="væske",AS297,AT297),$AD297-SUM($AE297:AE297)))*$I$44*IF(AU297&lt;$I$23,1,0),0)</f>
        <v>1.4715224936694049</v>
      </c>
      <c r="AG297" s="56">
        <f t="shared" si="107"/>
        <v>0</v>
      </c>
      <c r="AH297" s="3">
        <f>MAX(0,MIN(AH$71,$AD297-SUM($AE297:AG297)))</f>
        <v>0</v>
      </c>
      <c r="AI297" s="3">
        <f>IF($I$35="Ja",MAX(0,MIN(IF($I$36="væske",AS297,AT297)-AF297,$AD297-SUM($AE297:AH297)))*$I$44*IF(AU297&lt;$I$29,1,0),0)</f>
        <v>0</v>
      </c>
      <c r="AJ297" s="3">
        <f>MAX(0,MIN(AJ$71,$AD297-SUM($AE297:AI297)))</f>
        <v>0</v>
      </c>
      <c r="AK297" s="3">
        <f>IF($I$35="Ja",MAX(0,MIN(IF($I$36="væske",AS297,AT297)-AF297-AI297,$AD297-SUM($AE297:AJ297)))*$I$44*IF(AU297&lt;$I$33,1,0),0)</f>
        <v>0</v>
      </c>
      <c r="AL297" s="3">
        <f>MAX(0,MIN(AL$71,$AD297-SUM($AE297:AK297)))</f>
        <v>0</v>
      </c>
      <c r="AM297" s="3">
        <f t="shared" si="108"/>
        <v>0.43399747169821423</v>
      </c>
      <c r="AO297" s="55">
        <v>10.3</v>
      </c>
      <c r="AP297" s="58">
        <f t="shared" si="96"/>
        <v>3.6593925985507205</v>
      </c>
      <c r="AQ297" s="56">
        <f>IF($I$37="indtastes",$I$38,VLOOKUP(ROUND(AO297,0),'COP og ydelse'!$F$5:$J$31,3))</f>
        <v>3.6985027599999998</v>
      </c>
      <c r="AR297" s="56">
        <f t="shared" si="97"/>
        <v>3.6593925985507205</v>
      </c>
      <c r="AS297" s="56">
        <f t="shared" si="98"/>
        <v>2</v>
      </c>
      <c r="AT297" s="56">
        <f>IF($I$35="Ja",VLOOKUP(ROUND(AO297,0),'COP og ydelse'!$F$5:$J$31,5)/'COP og ydelse'!$J$14*$I$43,0)</f>
        <v>2.7827634637318104</v>
      </c>
      <c r="AU297" s="3">
        <f t="shared" si="99"/>
        <v>206.28857621814905</v>
      </c>
      <c r="AV297" s="3">
        <f t="shared" si="100"/>
        <v>1.4715224936694049</v>
      </c>
      <c r="AW297" s="3">
        <f t="shared" si="101"/>
        <v>0</v>
      </c>
      <c r="AX297" s="3">
        <f t="shared" si="109"/>
        <v>1</v>
      </c>
      <c r="AY297" s="56">
        <f t="shared" si="102"/>
        <v>3.6593925985507205</v>
      </c>
      <c r="AZ297" s="3">
        <f t="shared" si="103"/>
        <v>0.40212206098142961</v>
      </c>
      <c r="BA297" s="3">
        <f t="shared" si="104"/>
        <v>206.28857621814905</v>
      </c>
      <c r="BB297" s="3">
        <f t="shared" si="110"/>
        <v>303.5582800920418</v>
      </c>
    </row>
    <row r="298" spans="9:54">
      <c r="I298" s="18"/>
      <c r="J298" s="16"/>
      <c r="M298" s="8">
        <f t="shared" si="111"/>
        <v>222</v>
      </c>
      <c r="N298" s="2">
        <v>10.547823999999995</v>
      </c>
      <c r="O298" s="2">
        <v>0</v>
      </c>
      <c r="Q298" s="9">
        <f t="shared" si="91"/>
        <v>222</v>
      </c>
      <c r="R298" s="3">
        <f t="shared" si="92"/>
        <v>1.883773082979495</v>
      </c>
      <c r="S298" s="3">
        <f t="shared" si="105"/>
        <v>0.44711417948749993</v>
      </c>
      <c r="T298" s="3">
        <f>MAX(0,MIN(T$71,$R298-SUM($S298:S298)))</f>
        <v>0</v>
      </c>
      <c r="U298" s="56">
        <f t="shared" si="93"/>
        <v>4.4711417948749999E-2</v>
      </c>
      <c r="V298" s="3">
        <f>MAX(0,MIN(V$71,$R298-SUM($S298:U298)))</f>
        <v>0</v>
      </c>
      <c r="W298" s="3">
        <f>MAX(0,MIN(W$71,$R298-SUM($S298:V298)))</f>
        <v>0</v>
      </c>
      <c r="X298" s="3">
        <f>MAX(0,MIN(X$71,$R298-SUM($S298:W298)))</f>
        <v>1.391947485543245</v>
      </c>
      <c r="Y298" s="3">
        <f>MAX(0,MIN(Y$71,$R298-SUM($S298:X298)))</f>
        <v>0</v>
      </c>
      <c r="Z298" s="3">
        <f>MAX(0,MIN(Z$71,$R298-SUM($S298:Y298)))</f>
        <v>0</v>
      </c>
      <c r="AA298" s="3">
        <f t="shared" si="106"/>
        <v>0.49182559743624993</v>
      </c>
      <c r="AC298" s="9">
        <f t="shared" si="94"/>
        <v>222</v>
      </c>
      <c r="AD298" s="3">
        <f t="shared" si="95"/>
        <v>1.883773082979495</v>
      </c>
      <c r="AE298" s="3">
        <f>MIN(R298,Solvarmeproduktion!M226*$I$16/1000/24)</f>
        <v>0.44711417948749993</v>
      </c>
      <c r="AF298" s="3">
        <f>IF($I$35="Ja",MAX(0,MIN(IF($I$36="væske",AS298,AT298),$AD298-SUM($AE298:AE298)))*$I$44*IF(AU298&lt;$I$23,1,0),0)</f>
        <v>1.436658903491995</v>
      </c>
      <c r="AG298" s="56">
        <f t="shared" si="107"/>
        <v>0</v>
      </c>
      <c r="AH298" s="3">
        <f>MAX(0,MIN(AH$71,$AD298-SUM($AE298:AG298)))</f>
        <v>0</v>
      </c>
      <c r="AI298" s="3">
        <f>IF($I$35="Ja",MAX(0,MIN(IF($I$36="væske",AS298,AT298)-AF298,$AD298-SUM($AE298:AH298)))*$I$44*IF(AU298&lt;$I$29,1,0),0)</f>
        <v>0</v>
      </c>
      <c r="AJ298" s="3">
        <f>MAX(0,MIN(AJ$71,$AD298-SUM($AE298:AI298)))</f>
        <v>0</v>
      </c>
      <c r="AK298" s="3">
        <f>IF($I$35="Ja",MAX(0,MIN(IF($I$36="væske",AS298,AT298)-AF298-AI298,$AD298-SUM($AE298:AJ298)))*$I$44*IF(AU298&lt;$I$33,1,0),0)</f>
        <v>0</v>
      </c>
      <c r="AL298" s="3">
        <f>MAX(0,MIN(AL$71,$AD298-SUM($AE298:AK298)))</f>
        <v>0</v>
      </c>
      <c r="AM298" s="3">
        <f t="shared" si="108"/>
        <v>0.44711417948749993</v>
      </c>
      <c r="AO298" s="55">
        <v>10.5</v>
      </c>
      <c r="AP298" s="58">
        <f t="shared" si="96"/>
        <v>3.6593925985507205</v>
      </c>
      <c r="AQ298" s="56">
        <f>IF($I$37="indtastes",$I$38,VLOOKUP(ROUND(AO298,0),'COP og ydelse'!$F$5:$J$31,3))</f>
        <v>3.7502958099999999</v>
      </c>
      <c r="AR298" s="56">
        <f t="shared" si="97"/>
        <v>3.6593925985507205</v>
      </c>
      <c r="AS298" s="56">
        <f t="shared" si="98"/>
        <v>2</v>
      </c>
      <c r="AT298" s="56">
        <f>IF($I$35="Ja",VLOOKUP(ROUND(AO298,0),'COP og ydelse'!$F$5:$J$31,5)/'COP og ydelse'!$J$14*$I$43,0)</f>
        <v>2.8644062808762278</v>
      </c>
      <c r="AU298" s="3">
        <f t="shared" si="99"/>
        <v>206.28857621814905</v>
      </c>
      <c r="AV298" s="3">
        <f t="shared" si="100"/>
        <v>1.436658903491995</v>
      </c>
      <c r="AW298" s="3">
        <f t="shared" si="101"/>
        <v>0</v>
      </c>
      <c r="AX298" s="3">
        <f t="shared" si="109"/>
        <v>1</v>
      </c>
      <c r="AY298" s="56">
        <f t="shared" si="102"/>
        <v>3.6593925985507205</v>
      </c>
      <c r="AZ298" s="3">
        <f t="shared" si="103"/>
        <v>0.39259490880015846</v>
      </c>
      <c r="BA298" s="3">
        <f t="shared" si="104"/>
        <v>206.28857621814905</v>
      </c>
      <c r="BB298" s="3">
        <f t="shared" si="110"/>
        <v>296.36631971249085</v>
      </c>
    </row>
    <row r="299" spans="9:54">
      <c r="I299" s="18"/>
      <c r="J299" s="16"/>
      <c r="M299" s="8">
        <f t="shared" si="111"/>
        <v>223</v>
      </c>
      <c r="N299" s="2">
        <v>10.49410999999999</v>
      </c>
      <c r="O299" s="2">
        <v>0</v>
      </c>
      <c r="Q299" s="9">
        <f t="shared" si="91"/>
        <v>223</v>
      </c>
      <c r="R299" s="3">
        <f t="shared" si="92"/>
        <v>1.8750744595788997</v>
      </c>
      <c r="S299" s="3">
        <f t="shared" si="105"/>
        <v>0.21920992516607138</v>
      </c>
      <c r="T299" s="3">
        <f>MAX(0,MIN(T$71,$R299-SUM($S299:S299)))</f>
        <v>0</v>
      </c>
      <c r="U299" s="56">
        <f t="shared" si="93"/>
        <v>2.1920992516607139E-2</v>
      </c>
      <c r="V299" s="3">
        <f>MAX(0,MIN(V$71,$R299-SUM($S299:U299)))</f>
        <v>0</v>
      </c>
      <c r="W299" s="3">
        <f>MAX(0,MIN(W$71,$R299-SUM($S299:V299)))</f>
        <v>0</v>
      </c>
      <c r="X299" s="3">
        <f>MAX(0,MIN(X$71,$R299-SUM($S299:W299)))</f>
        <v>1.6339435418962212</v>
      </c>
      <c r="Y299" s="3">
        <f>MAX(0,MIN(Y$71,$R299-SUM($S299:X299)))</f>
        <v>0</v>
      </c>
      <c r="Z299" s="3">
        <f>MAX(0,MIN(Z$71,$R299-SUM($S299:Y299)))</f>
        <v>0</v>
      </c>
      <c r="AA299" s="3">
        <f t="shared" si="106"/>
        <v>0.24113091768267852</v>
      </c>
      <c r="AC299" s="9">
        <f t="shared" si="94"/>
        <v>223</v>
      </c>
      <c r="AD299" s="3">
        <f t="shared" si="95"/>
        <v>1.8750744595788997</v>
      </c>
      <c r="AE299" s="3">
        <f>MIN(R299,Solvarmeproduktion!M227*$I$16/1000/24)</f>
        <v>0.21920992516607138</v>
      </c>
      <c r="AF299" s="3">
        <f>IF($I$35="Ja",MAX(0,MIN(IF($I$36="væske",AS299,AT299),$AD299-SUM($AE299:AE299)))*$I$44*IF(AU299&lt;$I$23,1,0),0)</f>
        <v>1.6558645344128284</v>
      </c>
      <c r="AG299" s="56">
        <f t="shared" si="107"/>
        <v>0</v>
      </c>
      <c r="AH299" s="3">
        <f>MAX(0,MIN(AH$71,$AD299-SUM($AE299:AG299)))</f>
        <v>0</v>
      </c>
      <c r="AI299" s="3">
        <f>IF($I$35="Ja",MAX(0,MIN(IF($I$36="væske",AS299,AT299)-AF299,$AD299-SUM($AE299:AH299)))*$I$44*IF(AU299&lt;$I$29,1,0),0)</f>
        <v>0</v>
      </c>
      <c r="AJ299" s="3">
        <f>MAX(0,MIN(AJ$71,$AD299-SUM($AE299:AI299)))</f>
        <v>0</v>
      </c>
      <c r="AK299" s="3">
        <f>IF($I$35="Ja",MAX(0,MIN(IF($I$36="væske",AS299,AT299)-AF299-AI299,$AD299-SUM($AE299:AJ299)))*$I$44*IF(AU299&lt;$I$33,1,0),0)</f>
        <v>0</v>
      </c>
      <c r="AL299" s="3">
        <f>MAX(0,MIN(AL$71,$AD299-SUM($AE299:AK299)))</f>
        <v>0</v>
      </c>
      <c r="AM299" s="3">
        <f t="shared" si="108"/>
        <v>0.21920992516607138</v>
      </c>
      <c r="AO299" s="55">
        <v>10.5</v>
      </c>
      <c r="AP299" s="58">
        <f t="shared" si="96"/>
        <v>3.6593925985507205</v>
      </c>
      <c r="AQ299" s="56">
        <f>IF($I$37="indtastes",$I$38,VLOOKUP(ROUND(AO299,0),'COP og ydelse'!$F$5:$J$31,3))</f>
        <v>3.7502958099999999</v>
      </c>
      <c r="AR299" s="56">
        <f t="shared" si="97"/>
        <v>3.6593925985507205</v>
      </c>
      <c r="AS299" s="56">
        <f t="shared" si="98"/>
        <v>2</v>
      </c>
      <c r="AT299" s="56">
        <f>IF($I$35="Ja",VLOOKUP(ROUND(AO299,0),'COP og ydelse'!$F$5:$J$31,5)/'COP og ydelse'!$J$14*$I$43,0)</f>
        <v>2.8644062808762278</v>
      </c>
      <c r="AU299" s="3">
        <f t="shared" si="99"/>
        <v>206.28857621814905</v>
      </c>
      <c r="AV299" s="3">
        <f t="shared" si="100"/>
        <v>1.6558645344128284</v>
      </c>
      <c r="AW299" s="3">
        <f t="shared" si="101"/>
        <v>0</v>
      </c>
      <c r="AX299" s="3">
        <f t="shared" si="109"/>
        <v>1</v>
      </c>
      <c r="AY299" s="56">
        <f t="shared" si="102"/>
        <v>3.6593925985507205</v>
      </c>
      <c r="AZ299" s="3">
        <f t="shared" si="103"/>
        <v>0.45249709885422601</v>
      </c>
      <c r="BA299" s="3">
        <f t="shared" si="104"/>
        <v>206.28857621814905</v>
      </c>
      <c r="BB299" s="3">
        <f t="shared" si="110"/>
        <v>341.58593721415065</v>
      </c>
    </row>
    <row r="300" spans="9:54">
      <c r="I300" s="18"/>
      <c r="J300" s="16"/>
      <c r="M300" s="8">
        <f t="shared" si="111"/>
        <v>224</v>
      </c>
      <c r="N300" s="2">
        <v>10.444232</v>
      </c>
      <c r="O300" s="2">
        <v>0</v>
      </c>
      <c r="Q300" s="9">
        <f t="shared" si="91"/>
        <v>224</v>
      </c>
      <c r="R300" s="3">
        <f t="shared" si="92"/>
        <v>1.8669970507474078</v>
      </c>
      <c r="S300" s="3">
        <f t="shared" si="105"/>
        <v>0.20543097852142853</v>
      </c>
      <c r="T300" s="3">
        <f>MAX(0,MIN(T$71,$R300-SUM($S300:S300)))</f>
        <v>0</v>
      </c>
      <c r="U300" s="56">
        <f t="shared" si="93"/>
        <v>2.0543097852142853E-2</v>
      </c>
      <c r="V300" s="3">
        <f>MAX(0,MIN(V$71,$R300-SUM($S300:U300)))</f>
        <v>0</v>
      </c>
      <c r="W300" s="3">
        <f>MAX(0,MIN(W$71,$R300-SUM($S300:V300)))</f>
        <v>0</v>
      </c>
      <c r="X300" s="3">
        <f>MAX(0,MIN(X$71,$R300-SUM($S300:W300)))</f>
        <v>1.6410229743738365</v>
      </c>
      <c r="Y300" s="3">
        <f>MAX(0,MIN(Y$71,$R300-SUM($S300:X300)))</f>
        <v>0</v>
      </c>
      <c r="Z300" s="3">
        <f>MAX(0,MIN(Z$71,$R300-SUM($S300:Y300)))</f>
        <v>0</v>
      </c>
      <c r="AA300" s="3">
        <f t="shared" si="106"/>
        <v>0.22597407637357136</v>
      </c>
      <c r="AC300" s="9">
        <f t="shared" si="94"/>
        <v>224</v>
      </c>
      <c r="AD300" s="3">
        <f t="shared" si="95"/>
        <v>1.8669970507474078</v>
      </c>
      <c r="AE300" s="3">
        <f>MIN(R300,Solvarmeproduktion!M228*$I$16/1000/24)</f>
        <v>0.20543097852142853</v>
      </c>
      <c r="AF300" s="3">
        <f>IF($I$35="Ja",MAX(0,MIN(IF($I$36="væske",AS300,AT300),$AD300-SUM($AE300:AE300)))*$I$44*IF(AU300&lt;$I$23,1,0),0)</f>
        <v>1.6615660722259793</v>
      </c>
      <c r="AG300" s="56">
        <f t="shared" si="107"/>
        <v>0</v>
      </c>
      <c r="AH300" s="3">
        <f>MAX(0,MIN(AH$71,$AD300-SUM($AE300:AG300)))</f>
        <v>0</v>
      </c>
      <c r="AI300" s="3">
        <f>IF($I$35="Ja",MAX(0,MIN(IF($I$36="væske",AS300,AT300)-AF300,$AD300-SUM($AE300:AH300)))*$I$44*IF(AU300&lt;$I$29,1,0),0)</f>
        <v>0</v>
      </c>
      <c r="AJ300" s="3">
        <f>MAX(0,MIN(AJ$71,$AD300-SUM($AE300:AI300)))</f>
        <v>0</v>
      </c>
      <c r="AK300" s="3">
        <f>IF($I$35="Ja",MAX(0,MIN(IF($I$36="væske",AS300,AT300)-AF300-AI300,$AD300-SUM($AE300:AJ300)))*$I$44*IF(AU300&lt;$I$33,1,0),0)</f>
        <v>0</v>
      </c>
      <c r="AL300" s="3">
        <f>MAX(0,MIN(AL$71,$AD300-SUM($AE300:AK300)))</f>
        <v>0</v>
      </c>
      <c r="AM300" s="3">
        <f t="shared" si="108"/>
        <v>0.20543097852142853</v>
      </c>
      <c r="AO300" s="55">
        <v>10.6</v>
      </c>
      <c r="AP300" s="58">
        <f t="shared" si="96"/>
        <v>3.6593925985507205</v>
      </c>
      <c r="AQ300" s="56">
        <f>IF($I$37="indtastes",$I$38,VLOOKUP(ROUND(AO300,0),'COP og ydelse'!$F$5:$J$31,3))</f>
        <v>3.7502958099999999</v>
      </c>
      <c r="AR300" s="56">
        <f t="shared" si="97"/>
        <v>3.6593925985507205</v>
      </c>
      <c r="AS300" s="56">
        <f t="shared" si="98"/>
        <v>2</v>
      </c>
      <c r="AT300" s="56">
        <f>IF($I$35="Ja",VLOOKUP(ROUND(AO300,0),'COP og ydelse'!$F$5:$J$31,5)/'COP og ydelse'!$J$14*$I$43,0)</f>
        <v>2.8644062808762278</v>
      </c>
      <c r="AU300" s="3">
        <f t="shared" si="99"/>
        <v>206.28857621814905</v>
      </c>
      <c r="AV300" s="3">
        <f t="shared" si="100"/>
        <v>1.6615660722259793</v>
      </c>
      <c r="AW300" s="3">
        <f t="shared" si="101"/>
        <v>0</v>
      </c>
      <c r="AX300" s="3">
        <f t="shared" si="109"/>
        <v>1</v>
      </c>
      <c r="AY300" s="56">
        <f t="shared" si="102"/>
        <v>3.6593925985507205</v>
      </c>
      <c r="AZ300" s="3">
        <f t="shared" si="103"/>
        <v>0.45405515464069968</v>
      </c>
      <c r="BA300" s="3">
        <f t="shared" si="104"/>
        <v>206.28857621814905</v>
      </c>
      <c r="BB300" s="3">
        <f t="shared" si="110"/>
        <v>342.76209933187948</v>
      </c>
    </row>
    <row r="301" spans="9:54">
      <c r="I301" s="18"/>
      <c r="J301" s="16"/>
      <c r="M301" s="8">
        <f t="shared" si="111"/>
        <v>225</v>
      </c>
      <c r="N301" s="2">
        <v>10.394354000000009</v>
      </c>
      <c r="O301" s="2">
        <v>0</v>
      </c>
      <c r="Q301" s="9">
        <f t="shared" si="91"/>
        <v>225</v>
      </c>
      <c r="R301" s="3">
        <f t="shared" si="92"/>
        <v>1.8589196419159162</v>
      </c>
      <c r="S301" s="3">
        <f t="shared" si="105"/>
        <v>0.24978053146785714</v>
      </c>
      <c r="T301" s="3">
        <f>MAX(0,MIN(T$71,$R301-SUM($S301:S301)))</f>
        <v>0</v>
      </c>
      <c r="U301" s="56">
        <f t="shared" si="93"/>
        <v>2.4978053146785716E-2</v>
      </c>
      <c r="V301" s="3">
        <f>MAX(0,MIN(V$71,$R301-SUM($S301:U301)))</f>
        <v>0</v>
      </c>
      <c r="W301" s="3">
        <f>MAX(0,MIN(W$71,$R301-SUM($S301:V301)))</f>
        <v>0</v>
      </c>
      <c r="X301" s="3">
        <f>MAX(0,MIN(X$71,$R301-SUM($S301:W301)))</f>
        <v>1.5841610573012734</v>
      </c>
      <c r="Y301" s="3">
        <f>MAX(0,MIN(Y$71,$R301-SUM($S301:X301)))</f>
        <v>0</v>
      </c>
      <c r="Z301" s="3">
        <f>MAX(0,MIN(Z$71,$R301-SUM($S301:Y301)))</f>
        <v>0</v>
      </c>
      <c r="AA301" s="3">
        <f t="shared" si="106"/>
        <v>0.27475858461464286</v>
      </c>
      <c r="AC301" s="9">
        <f t="shared" si="94"/>
        <v>225</v>
      </c>
      <c r="AD301" s="3">
        <f t="shared" si="95"/>
        <v>1.8589196419159162</v>
      </c>
      <c r="AE301" s="3">
        <f>MIN(R301,Solvarmeproduktion!M229*$I$16/1000/24)</f>
        <v>0.24978053146785714</v>
      </c>
      <c r="AF301" s="3">
        <f>IF($I$35="Ja",MAX(0,MIN(IF($I$36="væske",AS301,AT301),$AD301-SUM($AE301:AE301)))*$I$44*IF(AU301&lt;$I$23,1,0),0)</f>
        <v>1.609139110448059</v>
      </c>
      <c r="AG301" s="56">
        <f t="shared" si="107"/>
        <v>0</v>
      </c>
      <c r="AH301" s="3">
        <f>MAX(0,MIN(AH$71,$AD301-SUM($AE301:AG301)))</f>
        <v>0</v>
      </c>
      <c r="AI301" s="3">
        <f>IF($I$35="Ja",MAX(0,MIN(IF($I$36="væske",AS301,AT301)-AF301,$AD301-SUM($AE301:AH301)))*$I$44*IF(AU301&lt;$I$29,1,0),0)</f>
        <v>0</v>
      </c>
      <c r="AJ301" s="3">
        <f>MAX(0,MIN(AJ$71,$AD301-SUM($AE301:AI301)))</f>
        <v>0</v>
      </c>
      <c r="AK301" s="3">
        <f>IF($I$35="Ja",MAX(0,MIN(IF($I$36="væske",AS301,AT301)-AF301-AI301,$AD301-SUM($AE301:AJ301)))*$I$44*IF(AU301&lt;$I$33,1,0),0)</f>
        <v>0</v>
      </c>
      <c r="AL301" s="3">
        <f>MAX(0,MIN(AL$71,$AD301-SUM($AE301:AK301)))</f>
        <v>0</v>
      </c>
      <c r="AM301" s="3">
        <f t="shared" si="108"/>
        <v>0.24978053146785714</v>
      </c>
      <c r="AO301" s="55">
        <v>10.6</v>
      </c>
      <c r="AP301" s="58">
        <f t="shared" si="96"/>
        <v>3.6593925985507205</v>
      </c>
      <c r="AQ301" s="56">
        <f>IF($I$37="indtastes",$I$38,VLOOKUP(ROUND(AO301,0),'COP og ydelse'!$F$5:$J$31,3))</f>
        <v>3.7502958099999999</v>
      </c>
      <c r="AR301" s="56">
        <f t="shared" si="97"/>
        <v>3.6593925985507205</v>
      </c>
      <c r="AS301" s="56">
        <f t="shared" si="98"/>
        <v>2</v>
      </c>
      <c r="AT301" s="56">
        <f>IF($I$35="Ja",VLOOKUP(ROUND(AO301,0),'COP og ydelse'!$F$5:$J$31,5)/'COP og ydelse'!$J$14*$I$43,0)</f>
        <v>2.8644062808762278</v>
      </c>
      <c r="AU301" s="3">
        <f t="shared" si="99"/>
        <v>206.28857621814905</v>
      </c>
      <c r="AV301" s="3">
        <f t="shared" si="100"/>
        <v>1.609139110448059</v>
      </c>
      <c r="AW301" s="3">
        <f t="shared" si="101"/>
        <v>0</v>
      </c>
      <c r="AX301" s="3">
        <f t="shared" si="109"/>
        <v>1</v>
      </c>
      <c r="AY301" s="56">
        <f t="shared" si="102"/>
        <v>3.6593925985507205</v>
      </c>
      <c r="AZ301" s="3">
        <f t="shared" si="103"/>
        <v>0.43972847053506869</v>
      </c>
      <c r="BA301" s="3">
        <f t="shared" si="104"/>
        <v>206.28857621814905</v>
      </c>
      <c r="BB301" s="3">
        <f t="shared" si="110"/>
        <v>331.94701603126896</v>
      </c>
    </row>
    <row r="302" spans="9:54">
      <c r="I302" s="18"/>
      <c r="J302" s="16"/>
      <c r="M302" s="8">
        <f t="shared" si="111"/>
        <v>226</v>
      </c>
      <c r="N302" s="2">
        <v>10.340639000000007</v>
      </c>
      <c r="O302" s="2">
        <v>0</v>
      </c>
      <c r="Q302" s="9">
        <f t="shared" si="91"/>
        <v>226</v>
      </c>
      <c r="R302" s="3">
        <f t="shared" si="92"/>
        <v>1.8502208565720031</v>
      </c>
      <c r="S302" s="3">
        <f t="shared" si="105"/>
        <v>0.28292201313214288</v>
      </c>
      <c r="T302" s="3">
        <f>MAX(0,MIN(T$71,$R302-SUM($S302:S302)))</f>
        <v>0</v>
      </c>
      <c r="U302" s="56">
        <f t="shared" si="93"/>
        <v>2.8292201313214291E-2</v>
      </c>
      <c r="V302" s="3">
        <f>MAX(0,MIN(V$71,$R302-SUM($S302:U302)))</f>
        <v>0</v>
      </c>
      <c r="W302" s="3">
        <f>MAX(0,MIN(W$71,$R302-SUM($S302:V302)))</f>
        <v>0</v>
      </c>
      <c r="X302" s="3">
        <f>MAX(0,MIN(X$71,$R302-SUM($S302:W302)))</f>
        <v>1.539006642126646</v>
      </c>
      <c r="Y302" s="3">
        <f>MAX(0,MIN(Y$71,$R302-SUM($S302:X302)))</f>
        <v>0</v>
      </c>
      <c r="Z302" s="3">
        <f>MAX(0,MIN(Z$71,$R302-SUM($S302:Y302)))</f>
        <v>0</v>
      </c>
      <c r="AA302" s="3">
        <f t="shared" si="106"/>
        <v>0.31121421444535718</v>
      </c>
      <c r="AC302" s="9">
        <f t="shared" si="94"/>
        <v>226</v>
      </c>
      <c r="AD302" s="3">
        <f t="shared" si="95"/>
        <v>1.8502208565720031</v>
      </c>
      <c r="AE302" s="3">
        <f>MIN(R302,Solvarmeproduktion!M230*$I$16/1000/24)</f>
        <v>0.28292201313214288</v>
      </c>
      <c r="AF302" s="3">
        <f>IF($I$35="Ja",MAX(0,MIN(IF($I$36="væske",AS302,AT302),$AD302-SUM($AE302:AE302)))*$I$44*IF(AU302&lt;$I$23,1,0),0)</f>
        <v>1.5672988434398603</v>
      </c>
      <c r="AG302" s="56">
        <f t="shared" si="107"/>
        <v>0</v>
      </c>
      <c r="AH302" s="3">
        <f>MAX(0,MIN(AH$71,$AD302-SUM($AE302:AG302)))</f>
        <v>0</v>
      </c>
      <c r="AI302" s="3">
        <f>IF($I$35="Ja",MAX(0,MIN(IF($I$36="væske",AS302,AT302)-AF302,$AD302-SUM($AE302:AH302)))*$I$44*IF(AU302&lt;$I$29,1,0),0)</f>
        <v>0</v>
      </c>
      <c r="AJ302" s="3">
        <f>MAX(0,MIN(AJ$71,$AD302-SUM($AE302:AI302)))</f>
        <v>0</v>
      </c>
      <c r="AK302" s="3">
        <f>IF($I$35="Ja",MAX(0,MIN(IF($I$36="væske",AS302,AT302)-AF302-AI302,$AD302-SUM($AE302:AJ302)))*$I$44*IF(AU302&lt;$I$33,1,0),0)</f>
        <v>0</v>
      </c>
      <c r="AL302" s="3">
        <f>MAX(0,MIN(AL$71,$AD302-SUM($AE302:AK302)))</f>
        <v>0</v>
      </c>
      <c r="AM302" s="3">
        <f t="shared" si="108"/>
        <v>0.28292201313214288</v>
      </c>
      <c r="AO302" s="55">
        <v>10.6</v>
      </c>
      <c r="AP302" s="58">
        <f t="shared" si="96"/>
        <v>3.6593925985507205</v>
      </c>
      <c r="AQ302" s="56">
        <f>IF($I$37="indtastes",$I$38,VLOOKUP(ROUND(AO302,0),'COP og ydelse'!$F$5:$J$31,3))</f>
        <v>3.7502958099999999</v>
      </c>
      <c r="AR302" s="56">
        <f t="shared" si="97"/>
        <v>3.6593925985507205</v>
      </c>
      <c r="AS302" s="56">
        <f t="shared" si="98"/>
        <v>2</v>
      </c>
      <c r="AT302" s="56">
        <f>IF($I$35="Ja",VLOOKUP(ROUND(AO302,0),'COP og ydelse'!$F$5:$J$31,5)/'COP og ydelse'!$J$14*$I$43,0)</f>
        <v>2.8644062808762278</v>
      </c>
      <c r="AU302" s="3">
        <f t="shared" si="99"/>
        <v>206.28857621814905</v>
      </c>
      <c r="AV302" s="3">
        <f t="shared" si="100"/>
        <v>1.5672988434398603</v>
      </c>
      <c r="AW302" s="3">
        <f t="shared" si="101"/>
        <v>0</v>
      </c>
      <c r="AX302" s="3">
        <f t="shared" si="109"/>
        <v>1</v>
      </c>
      <c r="AY302" s="56">
        <f t="shared" si="102"/>
        <v>3.6593925985507205</v>
      </c>
      <c r="AZ302" s="3">
        <f t="shared" si="103"/>
        <v>0.42829480609994652</v>
      </c>
      <c r="BA302" s="3">
        <f t="shared" si="104"/>
        <v>206.28857621814905</v>
      </c>
      <c r="BB302" s="3">
        <f t="shared" si="110"/>
        <v>323.31584692156048</v>
      </c>
    </row>
    <row r="303" spans="9:54">
      <c r="I303" s="18"/>
      <c r="J303" s="16"/>
      <c r="M303" s="8">
        <f t="shared" si="111"/>
        <v>227</v>
      </c>
      <c r="N303" s="2">
        <v>10.10659600000001</v>
      </c>
      <c r="O303" s="2">
        <v>0</v>
      </c>
      <c r="Q303" s="9">
        <f t="shared" si="91"/>
        <v>227</v>
      </c>
      <c r="R303" s="3">
        <f t="shared" si="92"/>
        <v>1.8123191565208947</v>
      </c>
      <c r="S303" s="3">
        <f t="shared" si="105"/>
        <v>0.36699645071250009</v>
      </c>
      <c r="T303" s="3">
        <f>MAX(0,MIN(T$71,$R303-SUM($S303:S303)))</f>
        <v>0</v>
      </c>
      <c r="U303" s="56">
        <f t="shared" si="93"/>
        <v>3.6699645071250009E-2</v>
      </c>
      <c r="V303" s="3">
        <f>MAX(0,MIN(V$71,$R303-SUM($S303:U303)))</f>
        <v>0</v>
      </c>
      <c r="W303" s="3">
        <f>MAX(0,MIN(W$71,$R303-SUM($S303:V303)))</f>
        <v>0</v>
      </c>
      <c r="X303" s="3">
        <f>MAX(0,MIN(X$71,$R303-SUM($S303:W303)))</f>
        <v>1.4086230607371446</v>
      </c>
      <c r="Y303" s="3">
        <f>MAX(0,MIN(Y$71,$R303-SUM($S303:X303)))</f>
        <v>0</v>
      </c>
      <c r="Z303" s="3">
        <f>MAX(0,MIN(Z$71,$R303-SUM($S303:Y303)))</f>
        <v>0</v>
      </c>
      <c r="AA303" s="3">
        <f t="shared" si="106"/>
        <v>0.4036960957837501</v>
      </c>
      <c r="AC303" s="9">
        <f t="shared" si="94"/>
        <v>227</v>
      </c>
      <c r="AD303" s="3">
        <f t="shared" si="95"/>
        <v>1.8123191565208947</v>
      </c>
      <c r="AE303" s="3">
        <f>MIN(R303,Solvarmeproduktion!M231*$I$16/1000/24)</f>
        <v>0.36699645071250009</v>
      </c>
      <c r="AF303" s="3">
        <f>IF($I$35="Ja",MAX(0,MIN(IF($I$36="væske",AS303,AT303),$AD303-SUM($AE303:AE303)))*$I$44*IF(AU303&lt;$I$23,1,0),0)</f>
        <v>1.4453227058083946</v>
      </c>
      <c r="AG303" s="56">
        <f t="shared" si="107"/>
        <v>0</v>
      </c>
      <c r="AH303" s="3">
        <f>MAX(0,MIN(AH$71,$AD303-SUM($AE303:AG303)))</f>
        <v>0</v>
      </c>
      <c r="AI303" s="3">
        <f>IF($I$35="Ja",MAX(0,MIN(IF($I$36="væske",AS303,AT303)-AF303,$AD303-SUM($AE303:AH303)))*$I$44*IF(AU303&lt;$I$29,1,0),0)</f>
        <v>0</v>
      </c>
      <c r="AJ303" s="3">
        <f>MAX(0,MIN(AJ$71,$AD303-SUM($AE303:AI303)))</f>
        <v>0</v>
      </c>
      <c r="AK303" s="3">
        <f>IF($I$35="Ja",MAX(0,MIN(IF($I$36="væske",AS303,AT303)-AF303-AI303,$AD303-SUM($AE303:AJ303)))*$I$44*IF(AU303&lt;$I$33,1,0),0)</f>
        <v>0</v>
      </c>
      <c r="AL303" s="3">
        <f>MAX(0,MIN(AL$71,$AD303-SUM($AE303:AK303)))</f>
        <v>0</v>
      </c>
      <c r="AM303" s="3">
        <f t="shared" si="108"/>
        <v>0.36699645071250009</v>
      </c>
      <c r="AO303" s="55">
        <v>10.8</v>
      </c>
      <c r="AP303" s="58">
        <f t="shared" si="96"/>
        <v>3.6593925985507205</v>
      </c>
      <c r="AQ303" s="56">
        <f>IF($I$37="indtastes",$I$38,VLOOKUP(ROUND(AO303,0),'COP og ydelse'!$F$5:$J$31,3))</f>
        <v>3.7502958099999999</v>
      </c>
      <c r="AR303" s="56">
        <f t="shared" si="97"/>
        <v>3.6593925985507205</v>
      </c>
      <c r="AS303" s="56">
        <f t="shared" si="98"/>
        <v>2</v>
      </c>
      <c r="AT303" s="56">
        <f>IF($I$35="Ja",VLOOKUP(ROUND(AO303,0),'COP og ydelse'!$F$5:$J$31,5)/'COP og ydelse'!$J$14*$I$43,0)</f>
        <v>2.8644062808762278</v>
      </c>
      <c r="AU303" s="3">
        <f t="shared" si="99"/>
        <v>206.28857621814905</v>
      </c>
      <c r="AV303" s="3">
        <f t="shared" si="100"/>
        <v>1.4453227058083946</v>
      </c>
      <c r="AW303" s="3">
        <f t="shared" si="101"/>
        <v>0</v>
      </c>
      <c r="AX303" s="3">
        <f t="shared" si="109"/>
        <v>1</v>
      </c>
      <c r="AY303" s="56">
        <f t="shared" si="102"/>
        <v>3.6593925985507205</v>
      </c>
      <c r="AZ303" s="3">
        <f t="shared" si="103"/>
        <v>0.39496246081407216</v>
      </c>
      <c r="BA303" s="3">
        <f t="shared" si="104"/>
        <v>206.28857621814905</v>
      </c>
      <c r="BB303" s="3">
        <f t="shared" si="110"/>
        <v>298.15356315697642</v>
      </c>
    </row>
    <row r="304" spans="9:54">
      <c r="I304" s="18"/>
      <c r="J304" s="16"/>
      <c r="M304" s="8">
        <f t="shared" si="111"/>
        <v>228</v>
      </c>
      <c r="N304" s="2">
        <v>10.102758999999995</v>
      </c>
      <c r="O304" s="2">
        <v>0</v>
      </c>
      <c r="Q304" s="9">
        <f t="shared" si="91"/>
        <v>228</v>
      </c>
      <c r="R304" s="3">
        <f t="shared" si="92"/>
        <v>1.811697780008473</v>
      </c>
      <c r="S304" s="3">
        <f t="shared" si="105"/>
        <v>0.42382884774821433</v>
      </c>
      <c r="T304" s="3">
        <f>MAX(0,MIN(T$71,$R304-SUM($S304:S304)))</f>
        <v>0</v>
      </c>
      <c r="U304" s="56">
        <f t="shared" si="93"/>
        <v>4.2382884774821439E-2</v>
      </c>
      <c r="V304" s="3">
        <f>MAX(0,MIN(V$71,$R304-SUM($S304:U304)))</f>
        <v>0</v>
      </c>
      <c r="W304" s="3">
        <f>MAX(0,MIN(W$71,$R304-SUM($S304:V304)))</f>
        <v>0</v>
      </c>
      <c r="X304" s="3">
        <f>MAX(0,MIN(X$71,$R304-SUM($S304:W304)))</f>
        <v>1.3454860474854373</v>
      </c>
      <c r="Y304" s="3">
        <f>MAX(0,MIN(Y$71,$R304-SUM($S304:X304)))</f>
        <v>0</v>
      </c>
      <c r="Z304" s="3">
        <f>MAX(0,MIN(Z$71,$R304-SUM($S304:Y304)))</f>
        <v>0</v>
      </c>
      <c r="AA304" s="3">
        <f t="shared" si="106"/>
        <v>0.46621173252303577</v>
      </c>
      <c r="AC304" s="9">
        <f t="shared" si="94"/>
        <v>228</v>
      </c>
      <c r="AD304" s="3">
        <f t="shared" si="95"/>
        <v>1.811697780008473</v>
      </c>
      <c r="AE304" s="3">
        <f>MIN(R304,Solvarmeproduktion!M232*$I$16/1000/24)</f>
        <v>0.42382884774821433</v>
      </c>
      <c r="AF304" s="3">
        <f>IF($I$35="Ja",MAX(0,MIN(IF($I$36="væske",AS304,AT304),$AD304-SUM($AE304:AE304)))*$I$44*IF(AU304&lt;$I$23,1,0),0)</f>
        <v>1.3878689322602586</v>
      </c>
      <c r="AG304" s="56">
        <f t="shared" si="107"/>
        <v>0</v>
      </c>
      <c r="AH304" s="3">
        <f>MAX(0,MIN(AH$71,$AD304-SUM($AE304:AG304)))</f>
        <v>0</v>
      </c>
      <c r="AI304" s="3">
        <f>IF($I$35="Ja",MAX(0,MIN(IF($I$36="væske",AS304,AT304)-AF304,$AD304-SUM($AE304:AH304)))*$I$44*IF(AU304&lt;$I$29,1,0),0)</f>
        <v>0</v>
      </c>
      <c r="AJ304" s="3">
        <f>MAX(0,MIN(AJ$71,$AD304-SUM($AE304:AI304)))</f>
        <v>0</v>
      </c>
      <c r="AK304" s="3">
        <f>IF($I$35="Ja",MAX(0,MIN(IF($I$36="væske",AS304,AT304)-AF304-AI304,$AD304-SUM($AE304:AJ304)))*$I$44*IF(AU304&lt;$I$33,1,0),0)</f>
        <v>0</v>
      </c>
      <c r="AL304" s="3">
        <f>MAX(0,MIN(AL$71,$AD304-SUM($AE304:AK304)))</f>
        <v>0</v>
      </c>
      <c r="AM304" s="3">
        <f t="shared" si="108"/>
        <v>0.42382884774821433</v>
      </c>
      <c r="AO304" s="55">
        <v>10.8</v>
      </c>
      <c r="AP304" s="58">
        <f t="shared" si="96"/>
        <v>3.6593925985507205</v>
      </c>
      <c r="AQ304" s="56">
        <f>IF($I$37="indtastes",$I$38,VLOOKUP(ROUND(AO304,0),'COP og ydelse'!$F$5:$J$31,3))</f>
        <v>3.7502958099999999</v>
      </c>
      <c r="AR304" s="56">
        <f t="shared" si="97"/>
        <v>3.6593925985507205</v>
      </c>
      <c r="AS304" s="56">
        <f t="shared" si="98"/>
        <v>2</v>
      </c>
      <c r="AT304" s="56">
        <f>IF($I$35="Ja",VLOOKUP(ROUND(AO304,0),'COP og ydelse'!$F$5:$J$31,5)/'COP og ydelse'!$J$14*$I$43,0)</f>
        <v>2.8644062808762278</v>
      </c>
      <c r="AU304" s="3">
        <f t="shared" si="99"/>
        <v>206.28857621814905</v>
      </c>
      <c r="AV304" s="3">
        <f t="shared" si="100"/>
        <v>1.3878689322602586</v>
      </c>
      <c r="AW304" s="3">
        <f t="shared" si="101"/>
        <v>0</v>
      </c>
      <c r="AX304" s="3">
        <f t="shared" si="109"/>
        <v>1</v>
      </c>
      <c r="AY304" s="56">
        <f t="shared" si="102"/>
        <v>3.6593925985507205</v>
      </c>
      <c r="AZ304" s="3">
        <f t="shared" si="103"/>
        <v>0.37926210289923945</v>
      </c>
      <c r="BA304" s="3">
        <f t="shared" si="104"/>
        <v>206.28857621814905</v>
      </c>
      <c r="BB304" s="3">
        <f t="shared" si="110"/>
        <v>286.30150601337152</v>
      </c>
    </row>
    <row r="305" spans="9:54">
      <c r="I305" s="18"/>
      <c r="J305" s="16"/>
      <c r="M305" s="8">
        <f t="shared" si="111"/>
        <v>229</v>
      </c>
      <c r="N305" s="2">
        <v>9.9914929999999949</v>
      </c>
      <c r="O305" s="2">
        <v>0</v>
      </c>
      <c r="Q305" s="9">
        <f t="shared" si="91"/>
        <v>229</v>
      </c>
      <c r="R305" s="3">
        <f t="shared" si="92"/>
        <v>1.793678994751547</v>
      </c>
      <c r="S305" s="3">
        <f t="shared" si="105"/>
        <v>0.4769123481375</v>
      </c>
      <c r="T305" s="3">
        <f>MAX(0,MIN(T$71,$R305-SUM($S305:S305)))</f>
        <v>0</v>
      </c>
      <c r="U305" s="56">
        <f t="shared" si="93"/>
        <v>4.7691234813750004E-2</v>
      </c>
      <c r="V305" s="3">
        <f>MAX(0,MIN(V$71,$R305-SUM($S305:U305)))</f>
        <v>0</v>
      </c>
      <c r="W305" s="3">
        <f>MAX(0,MIN(W$71,$R305-SUM($S305:V305)))</f>
        <v>0</v>
      </c>
      <c r="X305" s="3">
        <f>MAX(0,MIN(X$71,$R305-SUM($S305:W305)))</f>
        <v>1.2690754118002969</v>
      </c>
      <c r="Y305" s="3">
        <f>MAX(0,MIN(Y$71,$R305-SUM($S305:X305)))</f>
        <v>0</v>
      </c>
      <c r="Z305" s="3">
        <f>MAX(0,MIN(Z$71,$R305-SUM($S305:Y305)))</f>
        <v>2.2204460492503131E-16</v>
      </c>
      <c r="AA305" s="3">
        <f t="shared" si="106"/>
        <v>0.52460358295124998</v>
      </c>
      <c r="AC305" s="9">
        <f t="shared" si="94"/>
        <v>229</v>
      </c>
      <c r="AD305" s="3">
        <f t="shared" si="95"/>
        <v>1.793678994751547</v>
      </c>
      <c r="AE305" s="3">
        <f>MIN(R305,Solvarmeproduktion!M233*$I$16/1000/24)</f>
        <v>0.4769123481375</v>
      </c>
      <c r="AF305" s="3">
        <f>IF($I$35="Ja",MAX(0,MIN(IF($I$36="væske",AS305,AT305),$AD305-SUM($AE305:AE305)))*$I$44*IF(AU305&lt;$I$23,1,0),0)</f>
        <v>1.3167666466140471</v>
      </c>
      <c r="AG305" s="56">
        <f t="shared" si="107"/>
        <v>0</v>
      </c>
      <c r="AH305" s="3">
        <f>MAX(0,MIN(AH$71,$AD305-SUM($AE305:AG305)))</f>
        <v>0</v>
      </c>
      <c r="AI305" s="3">
        <f>IF($I$35="Ja",MAX(0,MIN(IF($I$36="væske",AS305,AT305)-AF305,$AD305-SUM($AE305:AH305)))*$I$44*IF(AU305&lt;$I$29,1,0),0)</f>
        <v>0</v>
      </c>
      <c r="AJ305" s="3">
        <f>MAX(0,MIN(AJ$71,$AD305-SUM($AE305:AI305)))</f>
        <v>0</v>
      </c>
      <c r="AK305" s="3">
        <f>IF($I$35="Ja",MAX(0,MIN(IF($I$36="væske",AS305,AT305)-AF305-AI305,$AD305-SUM($AE305:AJ305)))*$I$44*IF(AU305&lt;$I$33,1,0),0)</f>
        <v>0</v>
      </c>
      <c r="AL305" s="3">
        <f>MAX(0,MIN(AL$71,$AD305-SUM($AE305:AK305)))</f>
        <v>0</v>
      </c>
      <c r="AM305" s="3">
        <f t="shared" si="108"/>
        <v>0.4769123481375</v>
      </c>
      <c r="AO305" s="55">
        <v>11</v>
      </c>
      <c r="AP305" s="58">
        <f t="shared" si="96"/>
        <v>3.6593925985507205</v>
      </c>
      <c r="AQ305" s="56">
        <f>IF($I$37="indtastes",$I$38,VLOOKUP(ROUND(AO305,0),'COP og ydelse'!$F$5:$J$31,3))</f>
        <v>3.7502958099999999</v>
      </c>
      <c r="AR305" s="56">
        <f t="shared" si="97"/>
        <v>3.6593925985507205</v>
      </c>
      <c r="AS305" s="56">
        <f t="shared" si="98"/>
        <v>2</v>
      </c>
      <c r="AT305" s="56">
        <f>IF($I$35="Ja",VLOOKUP(ROUND(AO305,0),'COP og ydelse'!$F$5:$J$31,5)/'COP og ydelse'!$J$14*$I$43,0)</f>
        <v>2.8644062808762278</v>
      </c>
      <c r="AU305" s="3">
        <f t="shared" si="99"/>
        <v>206.28857621814905</v>
      </c>
      <c r="AV305" s="3">
        <f t="shared" si="100"/>
        <v>1.3167666466140471</v>
      </c>
      <c r="AW305" s="3">
        <f t="shared" si="101"/>
        <v>0</v>
      </c>
      <c r="AX305" s="3">
        <f t="shared" si="109"/>
        <v>1</v>
      </c>
      <c r="AY305" s="56">
        <f t="shared" si="102"/>
        <v>3.6593925985507205</v>
      </c>
      <c r="AZ305" s="3">
        <f t="shared" si="103"/>
        <v>0.35983202434621098</v>
      </c>
      <c r="BA305" s="3">
        <f t="shared" si="104"/>
        <v>206.28857621814905</v>
      </c>
      <c r="BB305" s="3">
        <f t="shared" si="110"/>
        <v>271.63391674155838</v>
      </c>
    </row>
    <row r="306" spans="9:54">
      <c r="I306" s="18"/>
      <c r="J306" s="16"/>
      <c r="M306" s="8">
        <f t="shared" si="111"/>
        <v>230</v>
      </c>
      <c r="N306" s="2">
        <v>9.9377779999999927</v>
      </c>
      <c r="O306" s="2">
        <v>0</v>
      </c>
      <c r="Q306" s="9">
        <f t="shared" si="91"/>
        <v>230</v>
      </c>
      <c r="R306" s="3">
        <f t="shared" si="92"/>
        <v>1.7849802094076341</v>
      </c>
      <c r="S306" s="3">
        <f t="shared" si="105"/>
        <v>0.60861670747857144</v>
      </c>
      <c r="T306" s="3">
        <f>MAX(0,MIN(T$71,$R306-SUM($S306:S306)))</f>
        <v>0</v>
      </c>
      <c r="U306" s="56">
        <f t="shared" si="93"/>
        <v>6.0861670747857144E-2</v>
      </c>
      <c r="V306" s="3">
        <f>MAX(0,MIN(V$71,$R306-SUM($S306:U306)))</f>
        <v>0</v>
      </c>
      <c r="W306" s="3">
        <f>MAX(0,MIN(W$71,$R306-SUM($S306:V306)))</f>
        <v>0</v>
      </c>
      <c r="X306" s="3">
        <f>MAX(0,MIN(X$71,$R306-SUM($S306:W306)))</f>
        <v>1.1155018311812055</v>
      </c>
      <c r="Y306" s="3">
        <f>MAX(0,MIN(Y$71,$R306-SUM($S306:X306)))</f>
        <v>0</v>
      </c>
      <c r="Z306" s="3">
        <f>MAX(0,MIN(Z$71,$R306-SUM($S306:Y306)))</f>
        <v>0</v>
      </c>
      <c r="AA306" s="3">
        <f t="shared" si="106"/>
        <v>0.66947837822642864</v>
      </c>
      <c r="AC306" s="9">
        <f t="shared" si="94"/>
        <v>230</v>
      </c>
      <c r="AD306" s="3">
        <f t="shared" si="95"/>
        <v>1.7849802094076341</v>
      </c>
      <c r="AE306" s="3">
        <f>MIN(R306,Solvarmeproduktion!M234*$I$16/1000/24)</f>
        <v>0.60861670747857144</v>
      </c>
      <c r="AF306" s="3">
        <f>IF($I$35="Ja",MAX(0,MIN(IF($I$36="væske",AS306,AT306),$AD306-SUM($AE306:AE306)))*$I$44*IF(AU306&lt;$I$23,1,0),0)</f>
        <v>1.1763635019290626</v>
      </c>
      <c r="AG306" s="56">
        <f t="shared" si="107"/>
        <v>0</v>
      </c>
      <c r="AH306" s="3">
        <f>MAX(0,MIN(AH$71,$AD306-SUM($AE306:AG306)))</f>
        <v>0</v>
      </c>
      <c r="AI306" s="3">
        <f>IF($I$35="Ja",MAX(0,MIN(IF($I$36="væske",AS306,AT306)-AF306,$AD306-SUM($AE306:AH306)))*$I$44*IF(AU306&lt;$I$29,1,0),0)</f>
        <v>2.2204460492503131E-16</v>
      </c>
      <c r="AJ306" s="3">
        <f>MAX(0,MIN(AJ$71,$AD306-SUM($AE306:AI306)))</f>
        <v>0</v>
      </c>
      <c r="AK306" s="3">
        <f>IF($I$35="Ja",MAX(0,MIN(IF($I$36="væske",AS306,AT306)-AF306-AI306,$AD306-SUM($AE306:AJ306)))*$I$44*IF(AU306&lt;$I$33,1,0),0)</f>
        <v>0</v>
      </c>
      <c r="AL306" s="3">
        <f>MAX(0,MIN(AL$71,$AD306-SUM($AE306:AK306)))</f>
        <v>0</v>
      </c>
      <c r="AM306" s="3">
        <f t="shared" si="108"/>
        <v>0.60861670747857144</v>
      </c>
      <c r="AO306" s="55">
        <v>11.3</v>
      </c>
      <c r="AP306" s="58">
        <f t="shared" si="96"/>
        <v>3.6593925985507205</v>
      </c>
      <c r="AQ306" s="56">
        <f>IF($I$37="indtastes",$I$38,VLOOKUP(ROUND(AO306,0),'COP og ydelse'!$F$5:$J$31,3))</f>
        <v>3.7502958099999999</v>
      </c>
      <c r="AR306" s="56">
        <f t="shared" si="97"/>
        <v>3.6593925985507205</v>
      </c>
      <c r="AS306" s="56">
        <f t="shared" si="98"/>
        <v>2</v>
      </c>
      <c r="AT306" s="56">
        <f>IF($I$35="Ja",VLOOKUP(ROUND(AO306,0),'COP og ydelse'!$F$5:$J$31,5)/'COP og ydelse'!$J$14*$I$43,0)</f>
        <v>2.8644062808762278</v>
      </c>
      <c r="AU306" s="3">
        <f t="shared" si="99"/>
        <v>206.28857621814905</v>
      </c>
      <c r="AV306" s="3">
        <f t="shared" si="100"/>
        <v>1.1763635019290628</v>
      </c>
      <c r="AW306" s="3">
        <f t="shared" si="101"/>
        <v>0</v>
      </c>
      <c r="AX306" s="3">
        <f t="shared" si="109"/>
        <v>1</v>
      </c>
      <c r="AY306" s="56">
        <f t="shared" si="102"/>
        <v>3.6593925985507205</v>
      </c>
      <c r="AZ306" s="3">
        <f t="shared" si="103"/>
        <v>0.32146414199858037</v>
      </c>
      <c r="BA306" s="3">
        <f t="shared" si="104"/>
        <v>206.28857621814905</v>
      </c>
      <c r="BB306" s="3">
        <f t="shared" si="110"/>
        <v>242.67035192794219</v>
      </c>
    </row>
    <row r="307" spans="9:54">
      <c r="I307" s="18"/>
      <c r="J307" s="16"/>
      <c r="M307" s="8">
        <f t="shared" si="111"/>
        <v>231</v>
      </c>
      <c r="N307" s="2">
        <v>9.8034920000000039</v>
      </c>
      <c r="O307" s="2">
        <v>0</v>
      </c>
      <c r="Q307" s="9">
        <f t="shared" si="91"/>
        <v>231</v>
      </c>
      <c r="R307" s="3">
        <f t="shared" si="92"/>
        <v>1.7632334889628321</v>
      </c>
      <c r="S307" s="3">
        <f t="shared" si="105"/>
        <v>0.69056821969642856</v>
      </c>
      <c r="T307" s="3">
        <f>MAX(0,MIN(T$71,$R307-SUM($S307:S307)))</f>
        <v>0</v>
      </c>
      <c r="U307" s="56">
        <f t="shared" si="93"/>
        <v>6.9056821969642856E-2</v>
      </c>
      <c r="V307" s="3">
        <f>MAX(0,MIN(V$71,$R307-SUM($S307:U307)))</f>
        <v>0</v>
      </c>
      <c r="W307" s="3">
        <f>MAX(0,MIN(W$71,$R307-SUM($S307:V307)))</f>
        <v>0</v>
      </c>
      <c r="X307" s="3">
        <f>MAX(0,MIN(X$71,$R307-SUM($S307:W307)))</f>
        <v>1.0036084472967606</v>
      </c>
      <c r="Y307" s="3">
        <f>MAX(0,MIN(Y$71,$R307-SUM($S307:X307)))</f>
        <v>0</v>
      </c>
      <c r="Z307" s="3">
        <f>MAX(0,MIN(Z$71,$R307-SUM($S307:Y307)))</f>
        <v>0</v>
      </c>
      <c r="AA307" s="3">
        <f t="shared" si="106"/>
        <v>0.75962504166607148</v>
      </c>
      <c r="AC307" s="9">
        <f t="shared" si="94"/>
        <v>231</v>
      </c>
      <c r="AD307" s="3">
        <f t="shared" si="95"/>
        <v>1.7632334889628321</v>
      </c>
      <c r="AE307" s="3">
        <f>MIN(R307,Solvarmeproduktion!M235*$I$16/1000/24)</f>
        <v>0.69056821969642856</v>
      </c>
      <c r="AF307" s="3">
        <f>IF($I$35="Ja",MAX(0,MIN(IF($I$36="væske",AS307,AT307),$AD307-SUM($AE307:AE307)))*$I$44*IF(AU307&lt;$I$23,1,0),0)</f>
        <v>1.0726652692664036</v>
      </c>
      <c r="AG307" s="56">
        <f t="shared" si="107"/>
        <v>0</v>
      </c>
      <c r="AH307" s="3">
        <f>MAX(0,MIN(AH$71,$AD307-SUM($AE307:AG307)))</f>
        <v>0</v>
      </c>
      <c r="AI307" s="3">
        <f>IF($I$35="Ja",MAX(0,MIN(IF($I$36="væske",AS307,AT307)-AF307,$AD307-SUM($AE307:AH307)))*$I$44*IF(AU307&lt;$I$29,1,0),0)</f>
        <v>0</v>
      </c>
      <c r="AJ307" s="3">
        <f>MAX(0,MIN(AJ$71,$AD307-SUM($AE307:AI307)))</f>
        <v>0</v>
      </c>
      <c r="AK307" s="3">
        <f>IF($I$35="Ja",MAX(0,MIN(IF($I$36="væske",AS307,AT307)-AF307-AI307,$AD307-SUM($AE307:AJ307)))*$I$44*IF(AU307&lt;$I$33,1,0),0)</f>
        <v>0</v>
      </c>
      <c r="AL307" s="3">
        <f>MAX(0,MIN(AL$71,$AD307-SUM($AE307:AK307)))</f>
        <v>0</v>
      </c>
      <c r="AM307" s="3">
        <f t="shared" si="108"/>
        <v>0.69056821969642856</v>
      </c>
      <c r="AO307" s="55">
        <v>11.3</v>
      </c>
      <c r="AP307" s="58">
        <f t="shared" si="96"/>
        <v>3.6593925985507205</v>
      </c>
      <c r="AQ307" s="56">
        <f>IF($I$37="indtastes",$I$38,VLOOKUP(ROUND(AO307,0),'COP og ydelse'!$F$5:$J$31,3))</f>
        <v>3.7502958099999999</v>
      </c>
      <c r="AR307" s="56">
        <f t="shared" si="97"/>
        <v>3.6593925985507205</v>
      </c>
      <c r="AS307" s="56">
        <f t="shared" si="98"/>
        <v>2</v>
      </c>
      <c r="AT307" s="56">
        <f>IF($I$35="Ja",VLOOKUP(ROUND(AO307,0),'COP og ydelse'!$F$5:$J$31,5)/'COP og ydelse'!$J$14*$I$43,0)</f>
        <v>2.8644062808762278</v>
      </c>
      <c r="AU307" s="3">
        <f t="shared" si="99"/>
        <v>206.28857621814905</v>
      </c>
      <c r="AV307" s="3">
        <f t="shared" si="100"/>
        <v>1.0726652692664036</v>
      </c>
      <c r="AW307" s="3">
        <f t="shared" si="101"/>
        <v>0</v>
      </c>
      <c r="AX307" s="3">
        <f t="shared" si="109"/>
        <v>1</v>
      </c>
      <c r="AY307" s="56">
        <f t="shared" si="102"/>
        <v>3.6593925985507205</v>
      </c>
      <c r="AZ307" s="3">
        <f t="shared" si="103"/>
        <v>0.29312658873803976</v>
      </c>
      <c r="BA307" s="3">
        <f t="shared" si="104"/>
        <v>206.28857621814905</v>
      </c>
      <c r="BB307" s="3">
        <f t="shared" si="110"/>
        <v>221.27859115562387</v>
      </c>
    </row>
    <row r="308" spans="9:54">
      <c r="I308" s="18"/>
      <c r="J308" s="16"/>
      <c r="M308" s="8">
        <f t="shared" si="111"/>
        <v>232</v>
      </c>
      <c r="N308" s="2">
        <v>9.7152459999999934</v>
      </c>
      <c r="O308" s="2">
        <v>0</v>
      </c>
      <c r="Q308" s="9">
        <f t="shared" si="91"/>
        <v>232</v>
      </c>
      <c r="R308" s="3">
        <f t="shared" si="92"/>
        <v>1.7489426388937828</v>
      </c>
      <c r="S308" s="3">
        <f t="shared" si="105"/>
        <v>0.68960868086428562</v>
      </c>
      <c r="T308" s="3">
        <f>MAX(0,MIN(T$71,$R308-SUM($S308:S308)))</f>
        <v>0</v>
      </c>
      <c r="U308" s="56">
        <f t="shared" si="93"/>
        <v>6.8960868086428567E-2</v>
      </c>
      <c r="V308" s="3">
        <f>MAX(0,MIN(V$71,$R308-SUM($S308:U308)))</f>
        <v>0</v>
      </c>
      <c r="W308" s="3">
        <f>MAX(0,MIN(W$71,$R308-SUM($S308:V308)))</f>
        <v>0</v>
      </c>
      <c r="X308" s="3">
        <f>MAX(0,MIN(X$71,$R308-SUM($S308:W308)))</f>
        <v>0.99037308994306861</v>
      </c>
      <c r="Y308" s="3">
        <f>MAX(0,MIN(Y$71,$R308-SUM($S308:X308)))</f>
        <v>0</v>
      </c>
      <c r="Z308" s="3">
        <f>MAX(0,MIN(Z$71,$R308-SUM($S308:Y308)))</f>
        <v>0</v>
      </c>
      <c r="AA308" s="3">
        <f t="shared" si="106"/>
        <v>0.75856954895071416</v>
      </c>
      <c r="AC308" s="9">
        <f t="shared" si="94"/>
        <v>232</v>
      </c>
      <c r="AD308" s="3">
        <f t="shared" si="95"/>
        <v>1.7489426388937828</v>
      </c>
      <c r="AE308" s="3">
        <f>MIN(R308,Solvarmeproduktion!M236*$I$16/1000/24)</f>
        <v>0.68960868086428562</v>
      </c>
      <c r="AF308" s="3">
        <f>IF($I$35="Ja",MAX(0,MIN(IF($I$36="væske",AS308,AT308),$AD308-SUM($AE308:AE308)))*$I$44*IF(AU308&lt;$I$23,1,0),0)</f>
        <v>1.0593339580294971</v>
      </c>
      <c r="AG308" s="56">
        <f t="shared" si="107"/>
        <v>0</v>
      </c>
      <c r="AH308" s="3">
        <f>MAX(0,MIN(AH$71,$AD308-SUM($AE308:AG308)))</f>
        <v>0</v>
      </c>
      <c r="AI308" s="3">
        <f>IF($I$35="Ja",MAX(0,MIN(IF($I$36="væske",AS308,AT308)-AF308,$AD308-SUM($AE308:AH308)))*$I$44*IF(AU308&lt;$I$29,1,0),0)</f>
        <v>0</v>
      </c>
      <c r="AJ308" s="3">
        <f>MAX(0,MIN(AJ$71,$AD308-SUM($AE308:AI308)))</f>
        <v>0</v>
      </c>
      <c r="AK308" s="3">
        <f>IF($I$35="Ja",MAX(0,MIN(IF($I$36="væske",AS308,AT308)-AF308-AI308,$AD308-SUM($AE308:AJ308)))*$I$44*IF(AU308&lt;$I$33,1,0),0)</f>
        <v>0</v>
      </c>
      <c r="AL308" s="3">
        <f>MAX(0,MIN(AL$71,$AD308-SUM($AE308:AK308)))</f>
        <v>0</v>
      </c>
      <c r="AM308" s="3">
        <f t="shared" si="108"/>
        <v>0.68960868086428562</v>
      </c>
      <c r="AO308" s="55">
        <v>11.3</v>
      </c>
      <c r="AP308" s="58">
        <f t="shared" si="96"/>
        <v>3.6593925985507205</v>
      </c>
      <c r="AQ308" s="56">
        <f>IF($I$37="indtastes",$I$38,VLOOKUP(ROUND(AO308,0),'COP og ydelse'!$F$5:$J$31,3))</f>
        <v>3.7502958099999999</v>
      </c>
      <c r="AR308" s="56">
        <f t="shared" si="97"/>
        <v>3.6593925985507205</v>
      </c>
      <c r="AS308" s="56">
        <f t="shared" si="98"/>
        <v>2</v>
      </c>
      <c r="AT308" s="56">
        <f>IF($I$35="Ja",VLOOKUP(ROUND(AO308,0),'COP og ydelse'!$F$5:$J$31,5)/'COP og ydelse'!$J$14*$I$43,0)</f>
        <v>2.8644062808762278</v>
      </c>
      <c r="AU308" s="3">
        <f t="shared" si="99"/>
        <v>206.28857621814905</v>
      </c>
      <c r="AV308" s="3">
        <f t="shared" si="100"/>
        <v>1.0593339580294971</v>
      </c>
      <c r="AW308" s="3">
        <f t="shared" si="101"/>
        <v>0</v>
      </c>
      <c r="AX308" s="3">
        <f t="shared" si="109"/>
        <v>1</v>
      </c>
      <c r="AY308" s="56">
        <f t="shared" si="102"/>
        <v>3.6593925985507205</v>
      </c>
      <c r="AZ308" s="3">
        <f t="shared" si="103"/>
        <v>0.28948354938714138</v>
      </c>
      <c r="BA308" s="3">
        <f t="shared" si="104"/>
        <v>206.28857621814905</v>
      </c>
      <c r="BB308" s="3">
        <f t="shared" si="110"/>
        <v>218.52849394144141</v>
      </c>
    </row>
    <row r="309" spans="9:54">
      <c r="I309" s="18"/>
      <c r="J309" s="16"/>
      <c r="M309" s="8">
        <f t="shared" si="111"/>
        <v>233</v>
      </c>
      <c r="N309" s="2">
        <v>9.6461840000000034</v>
      </c>
      <c r="O309" s="2">
        <v>0</v>
      </c>
      <c r="Q309" s="9">
        <f t="shared" si="91"/>
        <v>233</v>
      </c>
      <c r="R309" s="3">
        <f t="shared" si="92"/>
        <v>1.7377585094435137</v>
      </c>
      <c r="S309" s="3">
        <f t="shared" si="105"/>
        <v>0.70035183784642852</v>
      </c>
      <c r="T309" s="3">
        <f>MAX(0,MIN(T$71,$R309-SUM($S309:S309)))</f>
        <v>0</v>
      </c>
      <c r="U309" s="56">
        <f t="shared" si="93"/>
        <v>7.0035183784642852E-2</v>
      </c>
      <c r="V309" s="3">
        <f>MAX(0,MIN(V$71,$R309-SUM($S309:U309)))</f>
        <v>0</v>
      </c>
      <c r="W309" s="3">
        <f>MAX(0,MIN(W$71,$R309-SUM($S309:V309)))</f>
        <v>0</v>
      </c>
      <c r="X309" s="3">
        <f>MAX(0,MIN(X$71,$R309-SUM($S309:W309)))</f>
        <v>0.96737148781244242</v>
      </c>
      <c r="Y309" s="3">
        <f>MAX(0,MIN(Y$71,$R309-SUM($S309:X309)))</f>
        <v>0</v>
      </c>
      <c r="Z309" s="3">
        <f>MAX(0,MIN(Z$71,$R309-SUM($S309:Y309)))</f>
        <v>0</v>
      </c>
      <c r="AA309" s="3">
        <f t="shared" si="106"/>
        <v>0.77038702163107131</v>
      </c>
      <c r="AC309" s="9">
        <f t="shared" si="94"/>
        <v>233</v>
      </c>
      <c r="AD309" s="3">
        <f t="shared" si="95"/>
        <v>1.7377585094435137</v>
      </c>
      <c r="AE309" s="3">
        <f>MIN(R309,Solvarmeproduktion!M237*$I$16/1000/24)</f>
        <v>0.70035183784642852</v>
      </c>
      <c r="AF309" s="3">
        <f>IF($I$35="Ja",MAX(0,MIN(IF($I$36="væske",AS309,AT309),$AD309-SUM($AE309:AE309)))*$I$44*IF(AU309&lt;$I$23,1,0),0)</f>
        <v>1.0374066715970853</v>
      </c>
      <c r="AG309" s="56">
        <f t="shared" si="107"/>
        <v>0</v>
      </c>
      <c r="AH309" s="3">
        <f>MAX(0,MIN(AH$71,$AD309-SUM($AE309:AG309)))</f>
        <v>0</v>
      </c>
      <c r="AI309" s="3">
        <f>IF($I$35="Ja",MAX(0,MIN(IF($I$36="væske",AS309,AT309)-AF309,$AD309-SUM($AE309:AH309)))*$I$44*IF(AU309&lt;$I$29,1,0),0)</f>
        <v>0</v>
      </c>
      <c r="AJ309" s="3">
        <f>MAX(0,MIN(AJ$71,$AD309-SUM($AE309:AI309)))</f>
        <v>0</v>
      </c>
      <c r="AK309" s="3">
        <f>IF($I$35="Ja",MAX(0,MIN(IF($I$36="væske",AS309,AT309)-AF309-AI309,$AD309-SUM($AE309:AJ309)))*$I$44*IF(AU309&lt;$I$33,1,0),0)</f>
        <v>0</v>
      </c>
      <c r="AL309" s="3">
        <f>MAX(0,MIN(AL$71,$AD309-SUM($AE309:AK309)))</f>
        <v>0</v>
      </c>
      <c r="AM309" s="3">
        <f t="shared" si="108"/>
        <v>0.70035183784642852</v>
      </c>
      <c r="AO309" s="55">
        <v>11.3</v>
      </c>
      <c r="AP309" s="58">
        <f t="shared" si="96"/>
        <v>3.6593925985507205</v>
      </c>
      <c r="AQ309" s="56">
        <f>IF($I$37="indtastes",$I$38,VLOOKUP(ROUND(AO309,0),'COP og ydelse'!$F$5:$J$31,3))</f>
        <v>3.7502958099999999</v>
      </c>
      <c r="AR309" s="56">
        <f t="shared" si="97"/>
        <v>3.6593925985507205</v>
      </c>
      <c r="AS309" s="56">
        <f t="shared" si="98"/>
        <v>2</v>
      </c>
      <c r="AT309" s="56">
        <f>IF($I$35="Ja",VLOOKUP(ROUND(AO309,0),'COP og ydelse'!$F$5:$J$31,5)/'COP og ydelse'!$J$14*$I$43,0)</f>
        <v>2.8644062808762278</v>
      </c>
      <c r="AU309" s="3">
        <f t="shared" si="99"/>
        <v>206.28857621814905</v>
      </c>
      <c r="AV309" s="3">
        <f t="shared" si="100"/>
        <v>1.0374066715970853</v>
      </c>
      <c r="AW309" s="3">
        <f t="shared" si="101"/>
        <v>0</v>
      </c>
      <c r="AX309" s="3">
        <f t="shared" si="109"/>
        <v>1</v>
      </c>
      <c r="AY309" s="56">
        <f t="shared" si="102"/>
        <v>3.6593925985507205</v>
      </c>
      <c r="AZ309" s="3">
        <f t="shared" si="103"/>
        <v>0.28349149309859339</v>
      </c>
      <c r="BA309" s="3">
        <f t="shared" si="104"/>
        <v>206.28857621814905</v>
      </c>
      <c r="BB309" s="3">
        <f t="shared" si="110"/>
        <v>214.00514524297165</v>
      </c>
    </row>
    <row r="310" spans="9:54">
      <c r="I310" s="18"/>
      <c r="J310" s="16"/>
      <c r="M310" s="8">
        <f t="shared" si="111"/>
        <v>234</v>
      </c>
      <c r="N310" s="2">
        <v>9.627000000000006</v>
      </c>
      <c r="O310" s="2">
        <v>0</v>
      </c>
      <c r="Q310" s="9">
        <f t="shared" si="91"/>
        <v>234</v>
      </c>
      <c r="R310" s="3">
        <f t="shared" si="92"/>
        <v>1.7346517888247366</v>
      </c>
      <c r="S310" s="3">
        <f t="shared" si="105"/>
        <v>0.69187813077500004</v>
      </c>
      <c r="T310" s="3">
        <f>MAX(0,MIN(T$71,$R310-SUM($S310:S310)))</f>
        <v>0</v>
      </c>
      <c r="U310" s="56">
        <f t="shared" si="93"/>
        <v>6.9187813077500007E-2</v>
      </c>
      <c r="V310" s="3">
        <f>MAX(0,MIN(V$71,$R310-SUM($S310:U310)))</f>
        <v>0</v>
      </c>
      <c r="W310" s="3">
        <f>MAX(0,MIN(W$71,$R310-SUM($S310:V310)))</f>
        <v>0</v>
      </c>
      <c r="X310" s="3">
        <f>MAX(0,MIN(X$71,$R310-SUM($S310:W310)))</f>
        <v>0.97358584497223655</v>
      </c>
      <c r="Y310" s="3">
        <f>MAX(0,MIN(Y$71,$R310-SUM($S310:X310)))</f>
        <v>0</v>
      </c>
      <c r="Z310" s="3">
        <f>MAX(0,MIN(Z$71,$R310-SUM($S310:Y310)))</f>
        <v>0</v>
      </c>
      <c r="AA310" s="3">
        <f t="shared" si="106"/>
        <v>0.76106594385250004</v>
      </c>
      <c r="AC310" s="9">
        <f t="shared" si="94"/>
        <v>234</v>
      </c>
      <c r="AD310" s="3">
        <f t="shared" si="95"/>
        <v>1.7346517888247366</v>
      </c>
      <c r="AE310" s="3">
        <f>MIN(R310,Solvarmeproduktion!M238*$I$16/1000/24)</f>
        <v>0.69187813077500004</v>
      </c>
      <c r="AF310" s="3">
        <f>IF($I$35="Ja",MAX(0,MIN(IF($I$36="væske",AS310,AT310),$AD310-SUM($AE310:AE310)))*$I$44*IF(AU310&lt;$I$23,1,0),0)</f>
        <v>1.0427736580497364</v>
      </c>
      <c r="AG310" s="56">
        <f t="shared" si="107"/>
        <v>0</v>
      </c>
      <c r="AH310" s="3">
        <f>MAX(0,MIN(AH$71,$AD310-SUM($AE310:AG310)))</f>
        <v>0</v>
      </c>
      <c r="AI310" s="3">
        <f>IF($I$35="Ja",MAX(0,MIN(IF($I$36="væske",AS310,AT310)-AF310,$AD310-SUM($AE310:AH310)))*$I$44*IF(AU310&lt;$I$29,1,0),0)</f>
        <v>0</v>
      </c>
      <c r="AJ310" s="3">
        <f>MAX(0,MIN(AJ$71,$AD310-SUM($AE310:AI310)))</f>
        <v>0</v>
      </c>
      <c r="AK310" s="3">
        <f>IF($I$35="Ja",MAX(0,MIN(IF($I$36="væske",AS310,AT310)-AF310-AI310,$AD310-SUM($AE310:AJ310)))*$I$44*IF(AU310&lt;$I$33,1,0),0)</f>
        <v>0</v>
      </c>
      <c r="AL310" s="3">
        <f>MAX(0,MIN(AL$71,$AD310-SUM($AE310:AK310)))</f>
        <v>0</v>
      </c>
      <c r="AM310" s="3">
        <f t="shared" si="108"/>
        <v>0.69187813077500004</v>
      </c>
      <c r="AO310" s="55">
        <v>11.5</v>
      </c>
      <c r="AP310" s="58">
        <f t="shared" si="96"/>
        <v>3.6593925985507205</v>
      </c>
      <c r="AQ310" s="56">
        <f>IF($I$37="indtastes",$I$38,VLOOKUP(ROUND(AO310,0),'COP og ydelse'!$F$5:$J$31,3))</f>
        <v>3.8030886399999999</v>
      </c>
      <c r="AR310" s="56">
        <f t="shared" si="97"/>
        <v>3.6593925985507205</v>
      </c>
      <c r="AS310" s="56">
        <f t="shared" si="98"/>
        <v>2</v>
      </c>
      <c r="AT310" s="56">
        <f>IF($I$35="Ja",VLOOKUP(ROUND(AO310,0),'COP og ydelse'!$F$5:$J$31,5)/'COP og ydelse'!$J$14*$I$43,0)</f>
        <v>2.9474032986432461</v>
      </c>
      <c r="AU310" s="3">
        <f t="shared" si="99"/>
        <v>206.28857621814905</v>
      </c>
      <c r="AV310" s="3">
        <f t="shared" si="100"/>
        <v>1.0427736580497364</v>
      </c>
      <c r="AW310" s="3">
        <f t="shared" si="101"/>
        <v>0</v>
      </c>
      <c r="AX310" s="3">
        <f t="shared" si="109"/>
        <v>1</v>
      </c>
      <c r="AY310" s="56">
        <f t="shared" si="102"/>
        <v>3.6593925985507205</v>
      </c>
      <c r="AZ310" s="3">
        <f t="shared" si="103"/>
        <v>0.28495812623732159</v>
      </c>
      <c r="BA310" s="3">
        <f t="shared" si="104"/>
        <v>206.28857621814905</v>
      </c>
      <c r="BB310" s="3">
        <f t="shared" si="110"/>
        <v>215.11229323687115</v>
      </c>
    </row>
    <row r="311" spans="9:54">
      <c r="I311" s="18"/>
      <c r="J311" s="16"/>
      <c r="M311" s="8">
        <f t="shared" si="111"/>
        <v>235</v>
      </c>
      <c r="N311" s="2">
        <v>9.2126289999999944</v>
      </c>
      <c r="O311" s="2">
        <v>0</v>
      </c>
      <c r="Q311" s="9">
        <f t="shared" si="91"/>
        <v>235</v>
      </c>
      <c r="R311" s="3">
        <f t="shared" si="92"/>
        <v>1.6675471740664294</v>
      </c>
      <c r="S311" s="3">
        <f t="shared" si="105"/>
        <v>0.62903400734642856</v>
      </c>
      <c r="T311" s="3">
        <f>MAX(0,MIN(T$71,$R311-SUM($S311:S311)))</f>
        <v>0</v>
      </c>
      <c r="U311" s="56">
        <f t="shared" si="93"/>
        <v>6.2903400734642859E-2</v>
      </c>
      <c r="V311" s="3">
        <f>MAX(0,MIN(V$71,$R311-SUM($S311:U311)))</f>
        <v>0</v>
      </c>
      <c r="W311" s="3">
        <f>MAX(0,MIN(W$71,$R311-SUM($S311:V311)))</f>
        <v>0</v>
      </c>
      <c r="X311" s="3">
        <f>MAX(0,MIN(X$71,$R311-SUM($S311:W311)))</f>
        <v>0.97560976598535798</v>
      </c>
      <c r="Y311" s="3">
        <f>MAX(0,MIN(Y$71,$R311-SUM($S311:X311)))</f>
        <v>0</v>
      </c>
      <c r="Z311" s="3">
        <f>MAX(0,MIN(Z$71,$R311-SUM($S311:Y311)))</f>
        <v>0</v>
      </c>
      <c r="AA311" s="3">
        <f t="shared" si="106"/>
        <v>0.6919374080810714</v>
      </c>
      <c r="AC311" s="9">
        <f t="shared" si="94"/>
        <v>235</v>
      </c>
      <c r="AD311" s="3">
        <f t="shared" si="95"/>
        <v>1.6675471740664294</v>
      </c>
      <c r="AE311" s="3">
        <f>MIN(R311,Solvarmeproduktion!M239*$I$16/1000/24)</f>
        <v>0.62903400734642856</v>
      </c>
      <c r="AF311" s="3">
        <f>IF($I$35="Ja",MAX(0,MIN(IF($I$36="væske",AS311,AT311),$AD311-SUM($AE311:AE311)))*$I$44*IF(AU311&lt;$I$23,1,0),0)</f>
        <v>1.0385131667200009</v>
      </c>
      <c r="AG311" s="56">
        <f t="shared" si="107"/>
        <v>0</v>
      </c>
      <c r="AH311" s="3">
        <f>MAX(0,MIN(AH$71,$AD311-SUM($AE311:AG311)))</f>
        <v>0</v>
      </c>
      <c r="AI311" s="3">
        <f>IF($I$35="Ja",MAX(0,MIN(IF($I$36="væske",AS311,AT311)-AF311,$AD311-SUM($AE311:AH311)))*$I$44*IF(AU311&lt;$I$29,1,0),0)</f>
        <v>0</v>
      </c>
      <c r="AJ311" s="3">
        <f>MAX(0,MIN(AJ$71,$AD311-SUM($AE311:AI311)))</f>
        <v>0</v>
      </c>
      <c r="AK311" s="3">
        <f>IF($I$35="Ja",MAX(0,MIN(IF($I$36="væske",AS311,AT311)-AF311-AI311,$AD311-SUM($AE311:AJ311)))*$I$44*IF(AU311&lt;$I$33,1,0),0)</f>
        <v>0</v>
      </c>
      <c r="AL311" s="3">
        <f>MAX(0,MIN(AL$71,$AD311-SUM($AE311:AK311)))</f>
        <v>0</v>
      </c>
      <c r="AM311" s="3">
        <f t="shared" si="108"/>
        <v>0.62903400734642856</v>
      </c>
      <c r="AO311" s="55">
        <v>11.6</v>
      </c>
      <c r="AP311" s="58">
        <f t="shared" si="96"/>
        <v>3.6593925985507205</v>
      </c>
      <c r="AQ311" s="56">
        <f>IF($I$37="indtastes",$I$38,VLOOKUP(ROUND(AO311,0),'COP og ydelse'!$F$5:$J$31,3))</f>
        <v>3.8030886399999999</v>
      </c>
      <c r="AR311" s="56">
        <f t="shared" si="97"/>
        <v>3.6593925985507205</v>
      </c>
      <c r="AS311" s="56">
        <f t="shared" si="98"/>
        <v>2</v>
      </c>
      <c r="AT311" s="56">
        <f>IF($I$35="Ja",VLOOKUP(ROUND(AO311,0),'COP og ydelse'!$F$5:$J$31,5)/'COP og ydelse'!$J$14*$I$43,0)</f>
        <v>2.9474032986432461</v>
      </c>
      <c r="AU311" s="3">
        <f t="shared" si="99"/>
        <v>206.28857621814905</v>
      </c>
      <c r="AV311" s="3">
        <f t="shared" si="100"/>
        <v>1.0385131667200009</v>
      </c>
      <c r="AW311" s="3">
        <f t="shared" si="101"/>
        <v>0</v>
      </c>
      <c r="AX311" s="3">
        <f t="shared" si="109"/>
        <v>1</v>
      </c>
      <c r="AY311" s="56">
        <f t="shared" si="102"/>
        <v>3.6593925985507205</v>
      </c>
      <c r="AZ311" s="3">
        <f t="shared" si="103"/>
        <v>0.28379386435095749</v>
      </c>
      <c r="BA311" s="3">
        <f t="shared" si="104"/>
        <v>206.28857621814905</v>
      </c>
      <c r="BB311" s="3">
        <f t="shared" si="110"/>
        <v>214.23340254647024</v>
      </c>
    </row>
    <row r="312" spans="9:54">
      <c r="I312" s="18"/>
      <c r="J312" s="16"/>
      <c r="M312" s="8">
        <f t="shared" si="111"/>
        <v>236</v>
      </c>
      <c r="N312" s="2">
        <v>9.1550780000000014</v>
      </c>
      <c r="O312" s="2">
        <v>0</v>
      </c>
      <c r="Q312" s="9">
        <f t="shared" si="91"/>
        <v>236</v>
      </c>
      <c r="R312" s="3">
        <f t="shared" si="92"/>
        <v>1.6582271741534171</v>
      </c>
      <c r="S312" s="3">
        <f t="shared" si="105"/>
        <v>0.55214014375714304</v>
      </c>
      <c r="T312" s="3">
        <f>MAX(0,MIN(T$71,$R312-SUM($S312:S312)))</f>
        <v>0</v>
      </c>
      <c r="U312" s="56">
        <f t="shared" si="93"/>
        <v>5.5214014375714306E-2</v>
      </c>
      <c r="V312" s="3">
        <f>MAX(0,MIN(V$71,$R312-SUM($S312:U312)))</f>
        <v>0</v>
      </c>
      <c r="W312" s="3">
        <f>MAX(0,MIN(W$71,$R312-SUM($S312:V312)))</f>
        <v>0</v>
      </c>
      <c r="X312" s="3">
        <f>MAX(0,MIN(X$71,$R312-SUM($S312:W312)))</f>
        <v>1.0508730160205597</v>
      </c>
      <c r="Y312" s="3">
        <f>MAX(0,MIN(Y$71,$R312-SUM($S312:X312)))</f>
        <v>0</v>
      </c>
      <c r="Z312" s="3">
        <f>MAX(0,MIN(Z$71,$R312-SUM($S312:Y312)))</f>
        <v>0</v>
      </c>
      <c r="AA312" s="3">
        <f t="shared" si="106"/>
        <v>0.60735415813285731</v>
      </c>
      <c r="AC312" s="9">
        <f t="shared" si="94"/>
        <v>236</v>
      </c>
      <c r="AD312" s="3">
        <f t="shared" si="95"/>
        <v>1.6582271741534171</v>
      </c>
      <c r="AE312" s="3">
        <f>MIN(R312,Solvarmeproduktion!M240*$I$16/1000/24)</f>
        <v>0.55214014375714304</v>
      </c>
      <c r="AF312" s="3">
        <f>IF($I$35="Ja",MAX(0,MIN(IF($I$36="væske",AS312,AT312),$AD312-SUM($AE312:AE312)))*$I$44*IF(AU312&lt;$I$23,1,0),0)</f>
        <v>1.106087030396274</v>
      </c>
      <c r="AG312" s="56">
        <f t="shared" si="107"/>
        <v>0</v>
      </c>
      <c r="AH312" s="3">
        <f>MAX(0,MIN(AH$71,$AD312-SUM($AE312:AG312)))</f>
        <v>0</v>
      </c>
      <c r="AI312" s="3">
        <f>IF($I$35="Ja",MAX(0,MIN(IF($I$36="væske",AS312,AT312)-AF312,$AD312-SUM($AE312:AH312)))*$I$44*IF(AU312&lt;$I$29,1,0),0)</f>
        <v>0</v>
      </c>
      <c r="AJ312" s="3">
        <f>MAX(0,MIN(AJ$71,$AD312-SUM($AE312:AI312)))</f>
        <v>0</v>
      </c>
      <c r="AK312" s="3">
        <f>IF($I$35="Ja",MAX(0,MIN(IF($I$36="væske",AS312,AT312)-AF312-AI312,$AD312-SUM($AE312:AJ312)))*$I$44*IF(AU312&lt;$I$33,1,0),0)</f>
        <v>0</v>
      </c>
      <c r="AL312" s="3">
        <f>MAX(0,MIN(AL$71,$AD312-SUM($AE312:AK312)))</f>
        <v>0</v>
      </c>
      <c r="AM312" s="3">
        <f t="shared" si="108"/>
        <v>0.55214014375714304</v>
      </c>
      <c r="AO312" s="55">
        <v>11.8</v>
      </c>
      <c r="AP312" s="58">
        <f t="shared" si="96"/>
        <v>3.6593925985507205</v>
      </c>
      <c r="AQ312" s="56">
        <f>IF($I$37="indtastes",$I$38,VLOOKUP(ROUND(AO312,0),'COP og ydelse'!$F$5:$J$31,3))</f>
        <v>3.8030886399999999</v>
      </c>
      <c r="AR312" s="56">
        <f t="shared" si="97"/>
        <v>3.6593925985507205</v>
      </c>
      <c r="AS312" s="56">
        <f t="shared" si="98"/>
        <v>2</v>
      </c>
      <c r="AT312" s="56">
        <f>IF($I$35="Ja",VLOOKUP(ROUND(AO312,0),'COP og ydelse'!$F$5:$J$31,5)/'COP og ydelse'!$J$14*$I$43,0)</f>
        <v>2.9474032986432461</v>
      </c>
      <c r="AU312" s="3">
        <f t="shared" si="99"/>
        <v>206.28857621814905</v>
      </c>
      <c r="AV312" s="3">
        <f t="shared" si="100"/>
        <v>1.106087030396274</v>
      </c>
      <c r="AW312" s="3">
        <f t="shared" si="101"/>
        <v>0</v>
      </c>
      <c r="AX312" s="3">
        <f t="shared" si="109"/>
        <v>1</v>
      </c>
      <c r="AY312" s="56">
        <f t="shared" si="102"/>
        <v>3.6593925985507205</v>
      </c>
      <c r="AZ312" s="3">
        <f t="shared" si="103"/>
        <v>0.30225973316837684</v>
      </c>
      <c r="BA312" s="3">
        <f t="shared" si="104"/>
        <v>206.28857621814905</v>
      </c>
      <c r="BB312" s="3">
        <f t="shared" si="110"/>
        <v>228.17311867380792</v>
      </c>
    </row>
    <row r="313" spans="9:54">
      <c r="I313" s="18"/>
      <c r="J313" s="16"/>
      <c r="M313" s="8">
        <f t="shared" si="111"/>
        <v>237</v>
      </c>
      <c r="N313" s="2">
        <v>9.1358940000000057</v>
      </c>
      <c r="O313" s="2">
        <v>0</v>
      </c>
      <c r="Q313" s="9">
        <f t="shared" si="91"/>
        <v>237</v>
      </c>
      <c r="R313" s="3">
        <f t="shared" si="92"/>
        <v>1.6551204535346407</v>
      </c>
      <c r="S313" s="3">
        <f t="shared" si="105"/>
        <v>0.61424989805892849</v>
      </c>
      <c r="T313" s="3">
        <f>MAX(0,MIN(T$71,$R313-SUM($S313:S313)))</f>
        <v>0</v>
      </c>
      <c r="U313" s="56">
        <f t="shared" si="93"/>
        <v>6.1424989805892852E-2</v>
      </c>
      <c r="V313" s="3">
        <f>MAX(0,MIN(V$71,$R313-SUM($S313:U313)))</f>
        <v>0</v>
      </c>
      <c r="W313" s="3">
        <f>MAX(0,MIN(W$71,$R313-SUM($S313:V313)))</f>
        <v>0</v>
      </c>
      <c r="X313" s="3">
        <f>MAX(0,MIN(X$71,$R313-SUM($S313:W313)))</f>
        <v>0.97944556566981933</v>
      </c>
      <c r="Y313" s="3">
        <f>MAX(0,MIN(Y$71,$R313-SUM($S313:X313)))</f>
        <v>0</v>
      </c>
      <c r="Z313" s="3">
        <f>MAX(0,MIN(Z$71,$R313-SUM($S313:Y313)))</f>
        <v>0</v>
      </c>
      <c r="AA313" s="3">
        <f t="shared" si="106"/>
        <v>0.67567488786482133</v>
      </c>
      <c r="AC313" s="9">
        <f t="shared" si="94"/>
        <v>237</v>
      </c>
      <c r="AD313" s="3">
        <f t="shared" si="95"/>
        <v>1.6551204535346407</v>
      </c>
      <c r="AE313" s="3">
        <f>MIN(R313,Solvarmeproduktion!M241*$I$16/1000/24)</f>
        <v>0.61424989805892849</v>
      </c>
      <c r="AF313" s="3">
        <f>IF($I$35="Ja",MAX(0,MIN(IF($I$36="væske",AS313,AT313),$AD313-SUM($AE313:AE313)))*$I$44*IF(AU313&lt;$I$23,1,0),0)</f>
        <v>1.0408705554757121</v>
      </c>
      <c r="AG313" s="56">
        <f t="shared" si="107"/>
        <v>0</v>
      </c>
      <c r="AH313" s="3">
        <f>MAX(0,MIN(AH$71,$AD313-SUM($AE313:AG313)))</f>
        <v>0</v>
      </c>
      <c r="AI313" s="3">
        <f>IF($I$35="Ja",MAX(0,MIN(IF($I$36="væske",AS313,AT313)-AF313,$AD313-SUM($AE313:AH313)))*$I$44*IF(AU313&lt;$I$29,1,0),0)</f>
        <v>0</v>
      </c>
      <c r="AJ313" s="3">
        <f>MAX(0,MIN(AJ$71,$AD313-SUM($AE313:AI313)))</f>
        <v>0</v>
      </c>
      <c r="AK313" s="3">
        <f>IF($I$35="Ja",MAX(0,MIN(IF($I$36="væske",AS313,AT313)-AF313-AI313,$AD313-SUM($AE313:AJ313)))*$I$44*IF(AU313&lt;$I$33,1,0),0)</f>
        <v>0</v>
      </c>
      <c r="AL313" s="3">
        <f>MAX(0,MIN(AL$71,$AD313-SUM($AE313:AK313)))</f>
        <v>0</v>
      </c>
      <c r="AM313" s="3">
        <f t="shared" si="108"/>
        <v>0.61424989805892849</v>
      </c>
      <c r="AO313" s="55">
        <v>11.8</v>
      </c>
      <c r="AP313" s="58">
        <f t="shared" si="96"/>
        <v>3.6593925985507205</v>
      </c>
      <c r="AQ313" s="56">
        <f>IF($I$37="indtastes",$I$38,VLOOKUP(ROUND(AO313,0),'COP og ydelse'!$F$5:$J$31,3))</f>
        <v>3.8030886399999999</v>
      </c>
      <c r="AR313" s="56">
        <f t="shared" si="97"/>
        <v>3.6593925985507205</v>
      </c>
      <c r="AS313" s="56">
        <f t="shared" si="98"/>
        <v>2</v>
      </c>
      <c r="AT313" s="56">
        <f>IF($I$35="Ja",VLOOKUP(ROUND(AO313,0),'COP og ydelse'!$F$5:$J$31,5)/'COP og ydelse'!$J$14*$I$43,0)</f>
        <v>2.9474032986432461</v>
      </c>
      <c r="AU313" s="3">
        <f t="shared" si="99"/>
        <v>206.28857621814905</v>
      </c>
      <c r="AV313" s="3">
        <f t="shared" si="100"/>
        <v>1.0408705554757121</v>
      </c>
      <c r="AW313" s="3">
        <f t="shared" si="101"/>
        <v>0</v>
      </c>
      <c r="AX313" s="3">
        <f t="shared" si="109"/>
        <v>1</v>
      </c>
      <c r="AY313" s="56">
        <f t="shared" si="102"/>
        <v>3.6593925985507205</v>
      </c>
      <c r="AZ313" s="3">
        <f t="shared" si="103"/>
        <v>0.28443806654906129</v>
      </c>
      <c r="BA313" s="3">
        <f t="shared" si="104"/>
        <v>206.28857621814905</v>
      </c>
      <c r="BB313" s="3">
        <f t="shared" si="110"/>
        <v>214.71970491647855</v>
      </c>
    </row>
    <row r="314" spans="9:54">
      <c r="I314" s="18"/>
      <c r="J314" s="16"/>
      <c r="M314" s="8">
        <f t="shared" si="111"/>
        <v>238</v>
      </c>
      <c r="N314" s="2">
        <v>9.0936899999999934</v>
      </c>
      <c r="O314" s="2">
        <v>0</v>
      </c>
      <c r="Q314" s="9">
        <f t="shared" si="91"/>
        <v>238</v>
      </c>
      <c r="R314" s="3">
        <f t="shared" si="92"/>
        <v>1.6482857977279832</v>
      </c>
      <c r="S314" s="3">
        <f t="shared" si="105"/>
        <v>0.70005432834464287</v>
      </c>
      <c r="T314" s="3">
        <f>MAX(0,MIN(T$71,$R314-SUM($S314:S314)))</f>
        <v>0</v>
      </c>
      <c r="U314" s="56">
        <f t="shared" si="93"/>
        <v>7.0005432834464296E-2</v>
      </c>
      <c r="V314" s="3">
        <f>MAX(0,MIN(V$71,$R314-SUM($S314:U314)))</f>
        <v>0</v>
      </c>
      <c r="W314" s="3">
        <f>MAX(0,MIN(W$71,$R314-SUM($S314:V314)))</f>
        <v>0</v>
      </c>
      <c r="X314" s="3">
        <f>MAX(0,MIN(X$71,$R314-SUM($S314:W314)))</f>
        <v>0.8782260365488761</v>
      </c>
      <c r="Y314" s="3">
        <f>MAX(0,MIN(Y$71,$R314-SUM($S314:X314)))</f>
        <v>0</v>
      </c>
      <c r="Z314" s="3">
        <f>MAX(0,MIN(Z$71,$R314-SUM($S314:Y314)))</f>
        <v>0</v>
      </c>
      <c r="AA314" s="3">
        <f t="shared" si="106"/>
        <v>0.77005976117910713</v>
      </c>
      <c r="AC314" s="9">
        <f t="shared" si="94"/>
        <v>238</v>
      </c>
      <c r="AD314" s="3">
        <f t="shared" si="95"/>
        <v>1.6482857977279832</v>
      </c>
      <c r="AE314" s="3">
        <f>MIN(R314,Solvarmeproduktion!M242*$I$16/1000/24)</f>
        <v>0.70005432834464287</v>
      </c>
      <c r="AF314" s="3">
        <f>IF($I$35="Ja",MAX(0,MIN(IF($I$36="væske",AS314,AT314),$AD314-SUM($AE314:AE314)))*$I$44*IF(AU314&lt;$I$23,1,0),0)</f>
        <v>0.94823146938334035</v>
      </c>
      <c r="AG314" s="56">
        <f t="shared" si="107"/>
        <v>0</v>
      </c>
      <c r="AH314" s="3">
        <f>MAX(0,MIN(AH$71,$AD314-SUM($AE314:AG314)))</f>
        <v>0</v>
      </c>
      <c r="AI314" s="3">
        <f>IF($I$35="Ja",MAX(0,MIN(IF($I$36="væske",AS314,AT314)-AF314,$AD314-SUM($AE314:AH314)))*$I$44*IF(AU314&lt;$I$29,1,0),0)</f>
        <v>0</v>
      </c>
      <c r="AJ314" s="3">
        <f>MAX(0,MIN(AJ$71,$AD314-SUM($AE314:AI314)))</f>
        <v>0</v>
      </c>
      <c r="AK314" s="3">
        <f>IF($I$35="Ja",MAX(0,MIN(IF($I$36="væske",AS314,AT314)-AF314-AI314,$AD314-SUM($AE314:AJ314)))*$I$44*IF(AU314&lt;$I$33,1,0),0)</f>
        <v>0</v>
      </c>
      <c r="AL314" s="3">
        <f>MAX(0,MIN(AL$71,$AD314-SUM($AE314:AK314)))</f>
        <v>0</v>
      </c>
      <c r="AM314" s="3">
        <f t="shared" si="108"/>
        <v>0.70005432834464287</v>
      </c>
      <c r="AO314" s="55">
        <v>11.8</v>
      </c>
      <c r="AP314" s="58">
        <f t="shared" si="96"/>
        <v>3.6593925985507205</v>
      </c>
      <c r="AQ314" s="56">
        <f>IF($I$37="indtastes",$I$38,VLOOKUP(ROUND(AO314,0),'COP og ydelse'!$F$5:$J$31,3))</f>
        <v>3.8030886399999999</v>
      </c>
      <c r="AR314" s="56">
        <f t="shared" si="97"/>
        <v>3.6593925985507205</v>
      </c>
      <c r="AS314" s="56">
        <f t="shared" si="98"/>
        <v>2</v>
      </c>
      <c r="AT314" s="56">
        <f>IF($I$35="Ja",VLOOKUP(ROUND(AO314,0),'COP og ydelse'!$F$5:$J$31,5)/'COP og ydelse'!$J$14*$I$43,0)</f>
        <v>2.9474032986432461</v>
      </c>
      <c r="AU314" s="3">
        <f t="shared" si="99"/>
        <v>206.28857621814905</v>
      </c>
      <c r="AV314" s="3">
        <f t="shared" si="100"/>
        <v>0.94823146938334035</v>
      </c>
      <c r="AW314" s="3">
        <f t="shared" si="101"/>
        <v>0</v>
      </c>
      <c r="AX314" s="3">
        <f t="shared" si="109"/>
        <v>1</v>
      </c>
      <c r="AY314" s="56">
        <f t="shared" si="102"/>
        <v>3.6593925985507205</v>
      </c>
      <c r="AZ314" s="3">
        <f t="shared" si="103"/>
        <v>0.25912263957654652</v>
      </c>
      <c r="BA314" s="3">
        <f t="shared" si="104"/>
        <v>206.28857621814905</v>
      </c>
      <c r="BB314" s="3">
        <f t="shared" si="110"/>
        <v>195.60931974433268</v>
      </c>
    </row>
    <row r="315" spans="9:54">
      <c r="I315" s="18"/>
      <c r="J315" s="16"/>
      <c r="M315" s="8">
        <f t="shared" si="111"/>
        <v>239</v>
      </c>
      <c r="N315" s="2">
        <v>8.8020950000000049</v>
      </c>
      <c r="O315" s="2">
        <v>0</v>
      </c>
      <c r="Q315" s="9">
        <f t="shared" si="91"/>
        <v>239</v>
      </c>
      <c r="R315" s="3">
        <f t="shared" si="92"/>
        <v>1.6010639358205445</v>
      </c>
      <c r="S315" s="3">
        <f t="shared" si="105"/>
        <v>0.71478226067678585</v>
      </c>
      <c r="T315" s="3">
        <f>MAX(0,MIN(T$71,$R315-SUM($S315:S315)))</f>
        <v>0</v>
      </c>
      <c r="U315" s="56">
        <f t="shared" si="93"/>
        <v>7.1478226067678591E-2</v>
      </c>
      <c r="V315" s="3">
        <f>MAX(0,MIN(V$71,$R315-SUM($S315:U315)))</f>
        <v>0</v>
      </c>
      <c r="W315" s="3">
        <f>MAX(0,MIN(W$71,$R315-SUM($S315:V315)))</f>
        <v>0</v>
      </c>
      <c r="X315" s="3">
        <f>MAX(0,MIN(X$71,$R315-SUM($S315:W315)))</f>
        <v>0.81480344907608004</v>
      </c>
      <c r="Y315" s="3">
        <f>MAX(0,MIN(Y$71,$R315-SUM($S315:X315)))</f>
        <v>0</v>
      </c>
      <c r="Z315" s="3">
        <f>MAX(0,MIN(Z$71,$R315-SUM($S315:Y315)))</f>
        <v>0</v>
      </c>
      <c r="AA315" s="3">
        <f t="shared" si="106"/>
        <v>0.78626048674446447</v>
      </c>
      <c r="AC315" s="9">
        <f t="shared" si="94"/>
        <v>239</v>
      </c>
      <c r="AD315" s="3">
        <f t="shared" si="95"/>
        <v>1.6010639358205445</v>
      </c>
      <c r="AE315" s="3">
        <f>MIN(R315,Solvarmeproduktion!M243*$I$16/1000/24)</f>
        <v>0.71478226067678585</v>
      </c>
      <c r="AF315" s="3">
        <f>IF($I$35="Ja",MAX(0,MIN(IF($I$36="væske",AS315,AT315),$AD315-SUM($AE315:AE315)))*$I$44*IF(AU315&lt;$I$23,1,0),0)</f>
        <v>0.88628167514375866</v>
      </c>
      <c r="AG315" s="56">
        <f t="shared" si="107"/>
        <v>0</v>
      </c>
      <c r="AH315" s="3">
        <f>MAX(0,MIN(AH$71,$AD315-SUM($AE315:AG315)))</f>
        <v>0</v>
      </c>
      <c r="AI315" s="3">
        <f>IF($I$35="Ja",MAX(0,MIN(IF($I$36="væske",AS315,AT315)-AF315,$AD315-SUM($AE315:AH315)))*$I$44*IF(AU315&lt;$I$29,1,0),0)</f>
        <v>0</v>
      </c>
      <c r="AJ315" s="3">
        <f>MAX(0,MIN(AJ$71,$AD315-SUM($AE315:AI315)))</f>
        <v>0</v>
      </c>
      <c r="AK315" s="3">
        <f>IF($I$35="Ja",MAX(0,MIN(IF($I$36="væske",AS315,AT315)-AF315-AI315,$AD315-SUM($AE315:AJ315)))*$I$44*IF(AU315&lt;$I$33,1,0),0)</f>
        <v>0</v>
      </c>
      <c r="AL315" s="3">
        <f>MAX(0,MIN(AL$71,$AD315-SUM($AE315:AK315)))</f>
        <v>0</v>
      </c>
      <c r="AM315" s="3">
        <f t="shared" si="108"/>
        <v>0.71478226067678585</v>
      </c>
      <c r="AO315" s="55">
        <v>12</v>
      </c>
      <c r="AP315" s="58">
        <f t="shared" si="96"/>
        <v>3.6593925985507205</v>
      </c>
      <c r="AQ315" s="56">
        <f>IF($I$37="indtastes",$I$38,VLOOKUP(ROUND(AO315,0),'COP og ydelse'!$F$5:$J$31,3))</f>
        <v>3.8030886399999999</v>
      </c>
      <c r="AR315" s="56">
        <f t="shared" si="97"/>
        <v>3.6593925985507205</v>
      </c>
      <c r="AS315" s="56">
        <f t="shared" si="98"/>
        <v>2</v>
      </c>
      <c r="AT315" s="56">
        <f>IF($I$35="Ja",VLOOKUP(ROUND(AO315,0),'COP og ydelse'!$F$5:$J$31,5)/'COP og ydelse'!$J$14*$I$43,0)</f>
        <v>2.9474032986432461</v>
      </c>
      <c r="AU315" s="3">
        <f t="shared" si="99"/>
        <v>206.28857621814905</v>
      </c>
      <c r="AV315" s="3">
        <f t="shared" si="100"/>
        <v>0.88628167514375866</v>
      </c>
      <c r="AW315" s="3">
        <f t="shared" si="101"/>
        <v>0</v>
      </c>
      <c r="AX315" s="3">
        <f t="shared" si="109"/>
        <v>1</v>
      </c>
      <c r="AY315" s="56">
        <f t="shared" si="102"/>
        <v>3.6593925985507205</v>
      </c>
      <c r="AZ315" s="3">
        <f t="shared" si="103"/>
        <v>0.24219365680926527</v>
      </c>
      <c r="BA315" s="3">
        <f t="shared" si="104"/>
        <v>206.28857621814905</v>
      </c>
      <c r="BB315" s="3">
        <f t="shared" si="110"/>
        <v>182.82978489364208</v>
      </c>
    </row>
    <row r="316" spans="9:54">
      <c r="I316" s="18"/>
      <c r="J316" s="16"/>
      <c r="M316" s="8">
        <f t="shared" si="111"/>
        <v>240</v>
      </c>
      <c r="N316" s="2">
        <v>8.6601350000000092</v>
      </c>
      <c r="O316" s="2">
        <v>0</v>
      </c>
      <c r="Q316" s="9">
        <f t="shared" si="91"/>
        <v>240</v>
      </c>
      <c r="R316" s="3">
        <f t="shared" si="92"/>
        <v>1.5780744623509033</v>
      </c>
      <c r="S316" s="3">
        <f t="shared" si="105"/>
        <v>0.86938924041071408</v>
      </c>
      <c r="T316" s="3">
        <f>MAX(0,MIN(T$71,$R316-SUM($S316:S316)))</f>
        <v>0</v>
      </c>
      <c r="U316" s="56">
        <f t="shared" si="93"/>
        <v>0</v>
      </c>
      <c r="V316" s="3">
        <f>MAX(0,MIN(V$71,$R316-SUM($S316:U316)))</f>
        <v>0</v>
      </c>
      <c r="W316" s="3">
        <f>MAX(0,MIN(W$71,$R316-SUM($S316:V316)))</f>
        <v>0</v>
      </c>
      <c r="X316" s="3">
        <f>MAX(0,MIN(X$71,$R316-SUM($S316:W316)))</f>
        <v>0.70868522194018924</v>
      </c>
      <c r="Y316" s="3">
        <f>MAX(0,MIN(Y$71,$R316-SUM($S316:X316)))</f>
        <v>0</v>
      </c>
      <c r="Z316" s="3">
        <f>MAX(0,MIN(Z$71,$R316-SUM($S316:Y316)))</f>
        <v>0</v>
      </c>
      <c r="AA316" s="3">
        <f t="shared" si="106"/>
        <v>0.86938924041071408</v>
      </c>
      <c r="AC316" s="9">
        <f t="shared" si="94"/>
        <v>240</v>
      </c>
      <c r="AD316" s="3">
        <f t="shared" si="95"/>
        <v>1.5780744623509033</v>
      </c>
      <c r="AE316" s="3">
        <f>MIN(R316,Solvarmeproduktion!M244*$I$16/1000/24)</f>
        <v>0.86938924041071408</v>
      </c>
      <c r="AF316" s="3">
        <f>IF($I$35="Ja",MAX(0,MIN(IF($I$36="væske",AS316,AT316),$AD316-SUM($AE316:AE316)))*$I$44*IF(AU316&lt;$I$23,1,0),0)</f>
        <v>0.70868522194018924</v>
      </c>
      <c r="AG316" s="56">
        <f t="shared" si="107"/>
        <v>0</v>
      </c>
      <c r="AH316" s="3">
        <f>MAX(0,MIN(AH$71,$AD316-SUM($AE316:AG316)))</f>
        <v>0</v>
      </c>
      <c r="AI316" s="3">
        <f>IF($I$35="Ja",MAX(0,MIN(IF($I$36="væske",AS316,AT316)-AF316,$AD316-SUM($AE316:AH316)))*$I$44*IF(AU316&lt;$I$29,1,0),0)</f>
        <v>0</v>
      </c>
      <c r="AJ316" s="3">
        <f>MAX(0,MIN(AJ$71,$AD316-SUM($AE316:AI316)))</f>
        <v>0</v>
      </c>
      <c r="AK316" s="3">
        <f>IF($I$35="Ja",MAX(0,MIN(IF($I$36="væske",AS316,AT316)-AF316-AI316,$AD316-SUM($AE316:AJ316)))*$I$44*IF(AU316&lt;$I$33,1,0),0)</f>
        <v>0</v>
      </c>
      <c r="AL316" s="3">
        <f>MAX(0,MIN(AL$71,$AD316-SUM($AE316:AK316)))</f>
        <v>0</v>
      </c>
      <c r="AM316" s="3">
        <f t="shared" si="108"/>
        <v>0.86938924041071408</v>
      </c>
      <c r="AO316" s="55">
        <v>12.1</v>
      </c>
      <c r="AP316" s="58">
        <f t="shared" si="96"/>
        <v>3.6593925985507205</v>
      </c>
      <c r="AQ316" s="56">
        <f>IF($I$37="indtastes",$I$38,VLOOKUP(ROUND(AO316,0),'COP og ydelse'!$F$5:$J$31,3))</f>
        <v>3.8030886399999999</v>
      </c>
      <c r="AR316" s="56">
        <f t="shared" si="97"/>
        <v>3.6593925985507205</v>
      </c>
      <c r="AS316" s="56">
        <f t="shared" si="98"/>
        <v>2</v>
      </c>
      <c r="AT316" s="56">
        <f>IF($I$35="Ja",VLOOKUP(ROUND(AO316,0),'COP og ydelse'!$F$5:$J$31,5)/'COP og ydelse'!$J$14*$I$43,0)</f>
        <v>2.9474032986432461</v>
      </c>
      <c r="AU316" s="3">
        <f t="shared" si="99"/>
        <v>206.28857621814905</v>
      </c>
      <c r="AV316" s="3">
        <f t="shared" si="100"/>
        <v>0.70868522194018924</v>
      </c>
      <c r="AW316" s="3">
        <f t="shared" si="101"/>
        <v>0</v>
      </c>
      <c r="AX316" s="3">
        <f t="shared" si="109"/>
        <v>1</v>
      </c>
      <c r="AY316" s="56">
        <f t="shared" si="102"/>
        <v>3.6593925985507205</v>
      </c>
      <c r="AZ316" s="3">
        <f t="shared" si="103"/>
        <v>0.19366198155968822</v>
      </c>
      <c r="BA316" s="3">
        <f t="shared" si="104"/>
        <v>206.28857621814905</v>
      </c>
      <c r="BB316" s="3">
        <f t="shared" si="110"/>
        <v>146.1936654208846</v>
      </c>
    </row>
    <row r="317" spans="9:54">
      <c r="I317" s="18"/>
      <c r="J317" s="16"/>
      <c r="M317" s="8">
        <f t="shared" si="111"/>
        <v>241</v>
      </c>
      <c r="N317" s="2">
        <v>8.5181749999999905</v>
      </c>
      <c r="O317" s="2">
        <v>0</v>
      </c>
      <c r="Q317" s="9">
        <f t="shared" si="91"/>
        <v>241</v>
      </c>
      <c r="R317" s="3">
        <f t="shared" si="92"/>
        <v>1.5550849888812579</v>
      </c>
      <c r="S317" s="3">
        <f t="shared" si="105"/>
        <v>0.97649330098214293</v>
      </c>
      <c r="T317" s="3">
        <f>MAX(0,MIN(T$71,$R317-SUM($S317:S317)))</f>
        <v>0</v>
      </c>
      <c r="U317" s="56">
        <f t="shared" si="93"/>
        <v>0</v>
      </c>
      <c r="V317" s="3">
        <f>MAX(0,MIN(V$71,$R317-SUM($S317:U317)))</f>
        <v>0</v>
      </c>
      <c r="W317" s="3">
        <f>MAX(0,MIN(W$71,$R317-SUM($S317:V317)))</f>
        <v>0</v>
      </c>
      <c r="X317" s="3">
        <f>MAX(0,MIN(X$71,$R317-SUM($S317:W317)))</f>
        <v>0.57859168789911497</v>
      </c>
      <c r="Y317" s="3">
        <f>MAX(0,MIN(Y$71,$R317-SUM($S317:X317)))</f>
        <v>0</v>
      </c>
      <c r="Z317" s="3">
        <f>MAX(0,MIN(Z$71,$R317-SUM($S317:Y317)))</f>
        <v>0</v>
      </c>
      <c r="AA317" s="3">
        <f t="shared" si="106"/>
        <v>0.97649330098214293</v>
      </c>
      <c r="AC317" s="9">
        <f t="shared" si="94"/>
        <v>241</v>
      </c>
      <c r="AD317" s="3">
        <f t="shared" si="95"/>
        <v>1.5550849888812579</v>
      </c>
      <c r="AE317" s="3">
        <f>MIN(R317,Solvarmeproduktion!M245*$I$16/1000/24)</f>
        <v>0.97649330098214293</v>
      </c>
      <c r="AF317" s="3">
        <f>IF($I$35="Ja",MAX(0,MIN(IF($I$36="væske",AS317,AT317),$AD317-SUM($AE317:AE317)))*$I$44*IF(AU317&lt;$I$23,1,0),0)</f>
        <v>0.57859168789911497</v>
      </c>
      <c r="AG317" s="56">
        <f t="shared" si="107"/>
        <v>0</v>
      </c>
      <c r="AH317" s="3">
        <f>MAX(0,MIN(AH$71,$AD317-SUM($AE317:AG317)))</f>
        <v>0</v>
      </c>
      <c r="AI317" s="3">
        <f>IF($I$35="Ja",MAX(0,MIN(IF($I$36="væske",AS317,AT317)-AF317,$AD317-SUM($AE317:AH317)))*$I$44*IF(AU317&lt;$I$29,1,0),0)</f>
        <v>0</v>
      </c>
      <c r="AJ317" s="3">
        <f>MAX(0,MIN(AJ$71,$AD317-SUM($AE317:AI317)))</f>
        <v>0</v>
      </c>
      <c r="AK317" s="3">
        <f>IF($I$35="Ja",MAX(0,MIN(IF($I$36="væske",AS317,AT317)-AF317-AI317,$AD317-SUM($AE317:AJ317)))*$I$44*IF(AU317&lt;$I$33,1,0),0)</f>
        <v>0</v>
      </c>
      <c r="AL317" s="3">
        <f>MAX(0,MIN(AL$71,$AD317-SUM($AE317:AK317)))</f>
        <v>0</v>
      </c>
      <c r="AM317" s="3">
        <f t="shared" si="108"/>
        <v>0.97649330098214293</v>
      </c>
      <c r="AO317" s="55">
        <v>12.1</v>
      </c>
      <c r="AP317" s="58">
        <f t="shared" si="96"/>
        <v>3.6593925985507205</v>
      </c>
      <c r="AQ317" s="56">
        <f>IF($I$37="indtastes",$I$38,VLOOKUP(ROUND(AO317,0),'COP og ydelse'!$F$5:$J$31,3))</f>
        <v>3.8030886399999999</v>
      </c>
      <c r="AR317" s="56">
        <f t="shared" si="97"/>
        <v>3.6593925985507205</v>
      </c>
      <c r="AS317" s="56">
        <f t="shared" si="98"/>
        <v>2</v>
      </c>
      <c r="AT317" s="56">
        <f>IF($I$35="Ja",VLOOKUP(ROUND(AO317,0),'COP og ydelse'!$F$5:$J$31,5)/'COP og ydelse'!$J$14*$I$43,0)</f>
        <v>2.9474032986432461</v>
      </c>
      <c r="AU317" s="3">
        <f t="shared" si="99"/>
        <v>206.28857621814905</v>
      </c>
      <c r="AV317" s="3">
        <f t="shared" si="100"/>
        <v>0.57859168789911497</v>
      </c>
      <c r="AW317" s="3">
        <f t="shared" si="101"/>
        <v>0</v>
      </c>
      <c r="AX317" s="3">
        <f t="shared" si="109"/>
        <v>1</v>
      </c>
      <c r="AY317" s="56">
        <f t="shared" si="102"/>
        <v>3.6593925985507205</v>
      </c>
      <c r="AZ317" s="3">
        <f t="shared" si="103"/>
        <v>0.15811140027125337</v>
      </c>
      <c r="BA317" s="3">
        <f t="shared" si="104"/>
        <v>206.28857621814905</v>
      </c>
      <c r="BB317" s="3">
        <f t="shared" si="110"/>
        <v>119.35685550836408</v>
      </c>
    </row>
    <row r="318" spans="9:54">
      <c r="I318" s="18"/>
      <c r="J318" s="16"/>
      <c r="M318" s="8">
        <f t="shared" si="111"/>
        <v>242</v>
      </c>
      <c r="N318" s="2">
        <v>8.5105009999999925</v>
      </c>
      <c r="O318" s="2">
        <v>0</v>
      </c>
      <c r="Q318" s="9">
        <f t="shared" si="91"/>
        <v>242</v>
      </c>
      <c r="R318" s="3">
        <f t="shared" si="92"/>
        <v>1.5538422358564201</v>
      </c>
      <c r="S318" s="3">
        <f t="shared" si="105"/>
        <v>0.93387637528571421</v>
      </c>
      <c r="T318" s="3">
        <f>MAX(0,MIN(T$71,$R318-SUM($S318:S318)))</f>
        <v>0</v>
      </c>
      <c r="U318" s="56">
        <f t="shared" si="93"/>
        <v>0</v>
      </c>
      <c r="V318" s="3">
        <f>MAX(0,MIN(V$71,$R318-SUM($S318:U318)))</f>
        <v>0</v>
      </c>
      <c r="W318" s="3">
        <f>MAX(0,MIN(W$71,$R318-SUM($S318:V318)))</f>
        <v>0</v>
      </c>
      <c r="X318" s="3">
        <f>MAX(0,MIN(X$71,$R318-SUM($S318:W318)))</f>
        <v>0.61996586057070591</v>
      </c>
      <c r="Y318" s="3">
        <f>MAX(0,MIN(Y$71,$R318-SUM($S318:X318)))</f>
        <v>0</v>
      </c>
      <c r="Z318" s="3">
        <f>MAX(0,MIN(Z$71,$R318-SUM($S318:Y318)))</f>
        <v>0</v>
      </c>
      <c r="AA318" s="3">
        <f t="shared" si="106"/>
        <v>0.93387637528571421</v>
      </c>
      <c r="AC318" s="9">
        <f t="shared" si="94"/>
        <v>242</v>
      </c>
      <c r="AD318" s="3">
        <f t="shared" si="95"/>
        <v>1.5538422358564201</v>
      </c>
      <c r="AE318" s="3">
        <f>MIN(R318,Solvarmeproduktion!M246*$I$16/1000/24)</f>
        <v>0.93387637528571421</v>
      </c>
      <c r="AF318" s="3">
        <f>IF($I$35="Ja",MAX(0,MIN(IF($I$36="væske",AS318,AT318),$AD318-SUM($AE318:AE318)))*$I$44*IF(AU318&lt;$I$23,1,0),0)</f>
        <v>0.61996586057070591</v>
      </c>
      <c r="AG318" s="56">
        <f t="shared" si="107"/>
        <v>0</v>
      </c>
      <c r="AH318" s="3">
        <f>MAX(0,MIN(AH$71,$AD318-SUM($AE318:AG318)))</f>
        <v>0</v>
      </c>
      <c r="AI318" s="3">
        <f>IF($I$35="Ja",MAX(0,MIN(IF($I$36="væske",AS318,AT318)-AF318,$AD318-SUM($AE318:AH318)))*$I$44*IF(AU318&lt;$I$29,1,0),0)</f>
        <v>0</v>
      </c>
      <c r="AJ318" s="3">
        <f>MAX(0,MIN(AJ$71,$AD318-SUM($AE318:AI318)))</f>
        <v>0</v>
      </c>
      <c r="AK318" s="3">
        <f>IF($I$35="Ja",MAX(0,MIN(IF($I$36="væske",AS318,AT318)-AF318-AI318,$AD318-SUM($AE318:AJ318)))*$I$44*IF(AU318&lt;$I$33,1,0),0)</f>
        <v>0</v>
      </c>
      <c r="AL318" s="3">
        <f>MAX(0,MIN(AL$71,$AD318-SUM($AE318:AK318)))</f>
        <v>0</v>
      </c>
      <c r="AM318" s="3">
        <f t="shared" si="108"/>
        <v>0.93387637528571421</v>
      </c>
      <c r="AO318" s="55">
        <v>12.1</v>
      </c>
      <c r="AP318" s="58">
        <f t="shared" si="96"/>
        <v>3.6593925985507205</v>
      </c>
      <c r="AQ318" s="56">
        <f>IF($I$37="indtastes",$I$38,VLOOKUP(ROUND(AO318,0),'COP og ydelse'!$F$5:$J$31,3))</f>
        <v>3.8030886399999999</v>
      </c>
      <c r="AR318" s="56">
        <f t="shared" si="97"/>
        <v>3.6593925985507205</v>
      </c>
      <c r="AS318" s="56">
        <f t="shared" si="98"/>
        <v>2</v>
      </c>
      <c r="AT318" s="56">
        <f>IF($I$35="Ja",VLOOKUP(ROUND(AO318,0),'COP og ydelse'!$F$5:$J$31,5)/'COP og ydelse'!$J$14*$I$43,0)</f>
        <v>2.9474032986432461</v>
      </c>
      <c r="AU318" s="3">
        <f t="shared" si="99"/>
        <v>206.28857621814905</v>
      </c>
      <c r="AV318" s="3">
        <f t="shared" si="100"/>
        <v>0.61996586057070591</v>
      </c>
      <c r="AW318" s="3">
        <f t="shared" si="101"/>
        <v>0</v>
      </c>
      <c r="AX318" s="3">
        <f t="shared" si="109"/>
        <v>1</v>
      </c>
      <c r="AY318" s="56">
        <f t="shared" si="102"/>
        <v>3.6593925985507205</v>
      </c>
      <c r="AZ318" s="3">
        <f t="shared" si="103"/>
        <v>0.1694176953891855</v>
      </c>
      <c r="BA318" s="3">
        <f t="shared" si="104"/>
        <v>206.28857621814905</v>
      </c>
      <c r="BB318" s="3">
        <f t="shared" si="110"/>
        <v>127.89187468099043</v>
      </c>
    </row>
    <row r="319" spans="9:54">
      <c r="I319" s="18"/>
      <c r="J319" s="16"/>
      <c r="M319" s="8">
        <f t="shared" si="111"/>
        <v>243</v>
      </c>
      <c r="N319" s="2">
        <v>8.4529499999999924</v>
      </c>
      <c r="O319" s="2">
        <v>0</v>
      </c>
      <c r="Q319" s="9">
        <f t="shared" si="91"/>
        <v>243</v>
      </c>
      <c r="R319" s="3">
        <f t="shared" si="92"/>
        <v>1.5445222359434068</v>
      </c>
      <c r="S319" s="3">
        <f t="shared" si="105"/>
        <v>1.1380136566607144</v>
      </c>
      <c r="T319" s="3">
        <f>MAX(0,MIN(T$71,$R319-SUM($S319:S319)))</f>
        <v>0</v>
      </c>
      <c r="U319" s="56">
        <f t="shared" si="93"/>
        <v>0</v>
      </c>
      <c r="V319" s="3">
        <f>MAX(0,MIN(V$71,$R319-SUM($S319:U319)))</f>
        <v>0</v>
      </c>
      <c r="W319" s="3">
        <f>MAX(0,MIN(W$71,$R319-SUM($S319:V319)))</f>
        <v>0</v>
      </c>
      <c r="X319" s="3">
        <f>MAX(0,MIN(X$71,$R319-SUM($S319:W319)))</f>
        <v>0.40650857928269235</v>
      </c>
      <c r="Y319" s="3">
        <f>MAX(0,MIN(Y$71,$R319-SUM($S319:X319)))</f>
        <v>0</v>
      </c>
      <c r="Z319" s="3">
        <f>MAX(0,MIN(Z$71,$R319-SUM($S319:Y319)))</f>
        <v>0</v>
      </c>
      <c r="AA319" s="3">
        <f t="shared" si="106"/>
        <v>1.1380136566607144</v>
      </c>
      <c r="AC319" s="9">
        <f t="shared" si="94"/>
        <v>243</v>
      </c>
      <c r="AD319" s="3">
        <f t="shared" si="95"/>
        <v>1.5445222359434068</v>
      </c>
      <c r="AE319" s="3">
        <f>MIN(R319,Solvarmeproduktion!M247*$I$16/1000/24)</f>
        <v>1.1380136566607144</v>
      </c>
      <c r="AF319" s="3">
        <f>IF($I$35="Ja",MAX(0,MIN(IF($I$36="væske",AS319,AT319),$AD319-SUM($AE319:AE319)))*$I$44*IF(AU319&lt;$I$23,1,0),0)</f>
        <v>0.40650857928269235</v>
      </c>
      <c r="AG319" s="56">
        <f t="shared" si="107"/>
        <v>0</v>
      </c>
      <c r="AH319" s="3">
        <f>MAX(0,MIN(AH$71,$AD319-SUM($AE319:AG319)))</f>
        <v>0</v>
      </c>
      <c r="AI319" s="3">
        <f>IF($I$35="Ja",MAX(0,MIN(IF($I$36="væske",AS319,AT319)-AF319,$AD319-SUM($AE319:AH319)))*$I$44*IF(AU319&lt;$I$29,1,0),0)</f>
        <v>0</v>
      </c>
      <c r="AJ319" s="3">
        <f>MAX(0,MIN(AJ$71,$AD319-SUM($AE319:AI319)))</f>
        <v>0</v>
      </c>
      <c r="AK319" s="3">
        <f>IF($I$35="Ja",MAX(0,MIN(IF($I$36="væske",AS319,AT319)-AF319-AI319,$AD319-SUM($AE319:AJ319)))*$I$44*IF(AU319&lt;$I$33,1,0),0)</f>
        <v>0</v>
      </c>
      <c r="AL319" s="3">
        <f>MAX(0,MIN(AL$71,$AD319-SUM($AE319:AK319)))</f>
        <v>0</v>
      </c>
      <c r="AM319" s="3">
        <f t="shared" si="108"/>
        <v>1.1380136566607144</v>
      </c>
      <c r="AO319" s="55">
        <v>12.1</v>
      </c>
      <c r="AP319" s="58">
        <f t="shared" si="96"/>
        <v>3.6593925985507205</v>
      </c>
      <c r="AQ319" s="56">
        <f>IF($I$37="indtastes",$I$38,VLOOKUP(ROUND(AO319,0),'COP og ydelse'!$F$5:$J$31,3))</f>
        <v>3.8030886399999999</v>
      </c>
      <c r="AR319" s="56">
        <f t="shared" si="97"/>
        <v>3.6593925985507205</v>
      </c>
      <c r="AS319" s="56">
        <f t="shared" si="98"/>
        <v>2</v>
      </c>
      <c r="AT319" s="56">
        <f>IF($I$35="Ja",VLOOKUP(ROUND(AO319,0),'COP og ydelse'!$F$5:$J$31,5)/'COP og ydelse'!$J$14*$I$43,0)</f>
        <v>2.9474032986432461</v>
      </c>
      <c r="AU319" s="3">
        <f t="shared" si="99"/>
        <v>206.28857621814905</v>
      </c>
      <c r="AV319" s="3">
        <f t="shared" si="100"/>
        <v>0.40650857928269235</v>
      </c>
      <c r="AW319" s="3">
        <f t="shared" si="101"/>
        <v>0</v>
      </c>
      <c r="AX319" s="3">
        <f t="shared" si="109"/>
        <v>1</v>
      </c>
      <c r="AY319" s="56">
        <f t="shared" si="102"/>
        <v>3.6593925985507205</v>
      </c>
      <c r="AZ319" s="3">
        <f t="shared" si="103"/>
        <v>0.11108635335921255</v>
      </c>
      <c r="BA319" s="3">
        <f t="shared" si="104"/>
        <v>206.28857621814905</v>
      </c>
      <c r="BB319" s="3">
        <f t="shared" si="110"/>
        <v>83.85807604068917</v>
      </c>
    </row>
    <row r="320" spans="9:54">
      <c r="I320" s="18"/>
      <c r="J320" s="16"/>
      <c r="M320" s="8">
        <f t="shared" si="111"/>
        <v>244</v>
      </c>
      <c r="N320" s="2">
        <v>8.3915610000000065</v>
      </c>
      <c r="O320" s="2">
        <v>0</v>
      </c>
      <c r="Q320" s="9">
        <f t="shared" si="91"/>
        <v>244</v>
      </c>
      <c r="R320" s="3">
        <f t="shared" si="92"/>
        <v>1.5345806975746583</v>
      </c>
      <c r="S320" s="3">
        <f t="shared" si="105"/>
        <v>1.0963386903392858</v>
      </c>
      <c r="T320" s="3">
        <f>MAX(0,MIN(T$71,$R320-SUM($S320:S320)))</f>
        <v>0</v>
      </c>
      <c r="U320" s="56">
        <f t="shared" si="93"/>
        <v>0</v>
      </c>
      <c r="V320" s="3">
        <f>MAX(0,MIN(V$71,$R320-SUM($S320:U320)))</f>
        <v>0</v>
      </c>
      <c r="W320" s="3">
        <f>MAX(0,MIN(W$71,$R320-SUM($S320:V320)))</f>
        <v>0</v>
      </c>
      <c r="X320" s="3">
        <f>MAX(0,MIN(X$71,$R320-SUM($S320:W320)))</f>
        <v>0.43824200723537254</v>
      </c>
      <c r="Y320" s="3">
        <f>MAX(0,MIN(Y$71,$R320-SUM($S320:X320)))</f>
        <v>0</v>
      </c>
      <c r="Z320" s="3">
        <f>MAX(0,MIN(Z$71,$R320-SUM($S320:Y320)))</f>
        <v>0</v>
      </c>
      <c r="AA320" s="3">
        <f t="shared" si="106"/>
        <v>1.0963386903392858</v>
      </c>
      <c r="AC320" s="9">
        <f t="shared" si="94"/>
        <v>244</v>
      </c>
      <c r="AD320" s="3">
        <f t="shared" si="95"/>
        <v>1.5345806975746583</v>
      </c>
      <c r="AE320" s="3">
        <f>MIN(R320,Solvarmeproduktion!M248*$I$16/1000/24)</f>
        <v>1.0963386903392858</v>
      </c>
      <c r="AF320" s="3">
        <f>IF($I$35="Ja",MAX(0,MIN(IF($I$36="væske",AS320,AT320),$AD320-SUM($AE320:AE320)))*$I$44*IF(AU320&lt;$I$23,1,0),0)</f>
        <v>0.43824200723537254</v>
      </c>
      <c r="AG320" s="56">
        <f t="shared" si="107"/>
        <v>0</v>
      </c>
      <c r="AH320" s="3">
        <f>MAX(0,MIN(AH$71,$AD320-SUM($AE320:AG320)))</f>
        <v>0</v>
      </c>
      <c r="AI320" s="3">
        <f>IF($I$35="Ja",MAX(0,MIN(IF($I$36="væske",AS320,AT320)-AF320,$AD320-SUM($AE320:AH320)))*$I$44*IF(AU320&lt;$I$29,1,0),0)</f>
        <v>0</v>
      </c>
      <c r="AJ320" s="3">
        <f>MAX(0,MIN(AJ$71,$AD320-SUM($AE320:AI320)))</f>
        <v>0</v>
      </c>
      <c r="AK320" s="3">
        <f>IF($I$35="Ja",MAX(0,MIN(IF($I$36="væske",AS320,AT320)-AF320-AI320,$AD320-SUM($AE320:AJ320)))*$I$44*IF(AU320&lt;$I$33,1,0),0)</f>
        <v>0</v>
      </c>
      <c r="AL320" s="3">
        <f>MAX(0,MIN(AL$71,$AD320-SUM($AE320:AK320)))</f>
        <v>0</v>
      </c>
      <c r="AM320" s="3">
        <f t="shared" si="108"/>
        <v>1.0963386903392858</v>
      </c>
      <c r="AO320" s="55">
        <v>12.3</v>
      </c>
      <c r="AP320" s="58">
        <f t="shared" si="96"/>
        <v>3.6593925985507205</v>
      </c>
      <c r="AQ320" s="56">
        <f>IF($I$37="indtastes",$I$38,VLOOKUP(ROUND(AO320,0),'COP og ydelse'!$F$5:$J$31,3))</f>
        <v>3.8030886399999999</v>
      </c>
      <c r="AR320" s="56">
        <f t="shared" si="97"/>
        <v>3.6593925985507205</v>
      </c>
      <c r="AS320" s="56">
        <f t="shared" si="98"/>
        <v>2</v>
      </c>
      <c r="AT320" s="56">
        <f>IF($I$35="Ja",VLOOKUP(ROUND(AO320,0),'COP og ydelse'!$F$5:$J$31,5)/'COP og ydelse'!$J$14*$I$43,0)</f>
        <v>2.9474032986432461</v>
      </c>
      <c r="AU320" s="3">
        <f t="shared" si="99"/>
        <v>206.28857621814905</v>
      </c>
      <c r="AV320" s="3">
        <f t="shared" si="100"/>
        <v>0.43824200723537254</v>
      </c>
      <c r="AW320" s="3">
        <f t="shared" si="101"/>
        <v>0</v>
      </c>
      <c r="AX320" s="3">
        <f t="shared" si="109"/>
        <v>1</v>
      </c>
      <c r="AY320" s="56">
        <f t="shared" si="102"/>
        <v>3.6593925985507205</v>
      </c>
      <c r="AZ320" s="3">
        <f t="shared" si="103"/>
        <v>0.11975812800434027</v>
      </c>
      <c r="BA320" s="3">
        <f t="shared" si="104"/>
        <v>206.28857621814905</v>
      </c>
      <c r="BB320" s="3">
        <f t="shared" si="110"/>
        <v>90.404319711568775</v>
      </c>
    </row>
    <row r="321" spans="9:54">
      <c r="I321" s="18"/>
      <c r="J321" s="16"/>
      <c r="M321" s="8">
        <f t="shared" si="111"/>
        <v>245</v>
      </c>
      <c r="N321" s="2">
        <v>8.2189069999999997</v>
      </c>
      <c r="O321" s="2">
        <v>0</v>
      </c>
      <c r="Q321" s="9">
        <f t="shared" si="91"/>
        <v>245</v>
      </c>
      <c r="R321" s="3">
        <f t="shared" si="92"/>
        <v>1.5066205358922988</v>
      </c>
      <c r="S321" s="3">
        <f t="shared" si="105"/>
        <v>1.0869833836071428</v>
      </c>
      <c r="T321" s="3">
        <f>MAX(0,MIN(T$71,$R321-SUM($S321:S321)))</f>
        <v>0</v>
      </c>
      <c r="U321" s="56">
        <f t="shared" si="93"/>
        <v>0</v>
      </c>
      <c r="V321" s="3">
        <f>MAX(0,MIN(V$71,$R321-SUM($S321:U321)))</f>
        <v>0</v>
      </c>
      <c r="W321" s="3">
        <f>MAX(0,MIN(W$71,$R321-SUM($S321:V321)))</f>
        <v>0</v>
      </c>
      <c r="X321" s="3">
        <f>MAX(0,MIN(X$71,$R321-SUM($S321:W321)))</f>
        <v>0.41963715228515608</v>
      </c>
      <c r="Y321" s="3">
        <f>MAX(0,MIN(Y$71,$R321-SUM($S321:X321)))</f>
        <v>0</v>
      </c>
      <c r="Z321" s="3">
        <f>MAX(0,MIN(Z$71,$R321-SUM($S321:Y321)))</f>
        <v>0</v>
      </c>
      <c r="AA321" s="3">
        <f t="shared" si="106"/>
        <v>1.0869833836071428</v>
      </c>
      <c r="AC321" s="9">
        <f t="shared" si="94"/>
        <v>245</v>
      </c>
      <c r="AD321" s="3">
        <f t="shared" si="95"/>
        <v>1.5066205358922988</v>
      </c>
      <c r="AE321" s="3">
        <f>MIN(R321,Solvarmeproduktion!M249*$I$16/1000/24)</f>
        <v>1.0869833836071428</v>
      </c>
      <c r="AF321" s="3">
        <f>IF($I$35="Ja",MAX(0,MIN(IF($I$36="væske",AS321,AT321),$AD321-SUM($AE321:AE321)))*$I$44*IF(AU321&lt;$I$23,1,0),0)</f>
        <v>0.41963715228515608</v>
      </c>
      <c r="AG321" s="56">
        <f t="shared" si="107"/>
        <v>0</v>
      </c>
      <c r="AH321" s="3">
        <f>MAX(0,MIN(AH$71,$AD321-SUM($AE321:AG321)))</f>
        <v>0</v>
      </c>
      <c r="AI321" s="3">
        <f>IF($I$35="Ja",MAX(0,MIN(IF($I$36="væske",AS321,AT321)-AF321,$AD321-SUM($AE321:AH321)))*$I$44*IF(AU321&lt;$I$29,1,0),0)</f>
        <v>0</v>
      </c>
      <c r="AJ321" s="3">
        <f>MAX(0,MIN(AJ$71,$AD321-SUM($AE321:AI321)))</f>
        <v>0</v>
      </c>
      <c r="AK321" s="3">
        <f>IF($I$35="Ja",MAX(0,MIN(IF($I$36="væske",AS321,AT321)-AF321-AI321,$AD321-SUM($AE321:AJ321)))*$I$44*IF(AU321&lt;$I$33,1,0),0)</f>
        <v>0</v>
      </c>
      <c r="AL321" s="3">
        <f>MAX(0,MIN(AL$71,$AD321-SUM($AE321:AK321)))</f>
        <v>0</v>
      </c>
      <c r="AM321" s="3">
        <f t="shared" si="108"/>
        <v>1.0869833836071428</v>
      </c>
      <c r="AO321" s="55">
        <v>12.3</v>
      </c>
      <c r="AP321" s="58">
        <f t="shared" si="96"/>
        <v>3.6593925985507205</v>
      </c>
      <c r="AQ321" s="56">
        <f>IF($I$37="indtastes",$I$38,VLOOKUP(ROUND(AO321,0),'COP og ydelse'!$F$5:$J$31,3))</f>
        <v>3.8030886399999999</v>
      </c>
      <c r="AR321" s="56">
        <f t="shared" si="97"/>
        <v>3.6593925985507205</v>
      </c>
      <c r="AS321" s="56">
        <f t="shared" si="98"/>
        <v>2</v>
      </c>
      <c r="AT321" s="56">
        <f>IF($I$35="Ja",VLOOKUP(ROUND(AO321,0),'COP og ydelse'!$F$5:$J$31,5)/'COP og ydelse'!$J$14*$I$43,0)</f>
        <v>2.9474032986432461</v>
      </c>
      <c r="AU321" s="3">
        <f t="shared" si="99"/>
        <v>206.28857621814905</v>
      </c>
      <c r="AV321" s="3">
        <f t="shared" si="100"/>
        <v>0.41963715228515608</v>
      </c>
      <c r="AW321" s="3">
        <f t="shared" si="101"/>
        <v>0</v>
      </c>
      <c r="AX321" s="3">
        <f t="shared" si="109"/>
        <v>1</v>
      </c>
      <c r="AY321" s="56">
        <f t="shared" si="102"/>
        <v>3.6593925985507205</v>
      </c>
      <c r="AZ321" s="3">
        <f t="shared" si="103"/>
        <v>0.11467399055552299</v>
      </c>
      <c r="BA321" s="3">
        <f t="shared" si="104"/>
        <v>206.28857621814905</v>
      </c>
      <c r="BB321" s="3">
        <f t="shared" si="110"/>
        <v>86.566350673143432</v>
      </c>
    </row>
    <row r="322" spans="9:54">
      <c r="I322" s="18"/>
      <c r="J322" s="16"/>
      <c r="M322" s="8">
        <f t="shared" si="111"/>
        <v>246</v>
      </c>
      <c r="N322" s="2">
        <v>8.1843759999999914</v>
      </c>
      <c r="O322" s="2">
        <v>0</v>
      </c>
      <c r="Q322" s="9">
        <f t="shared" si="91"/>
        <v>246</v>
      </c>
      <c r="R322" s="3">
        <f t="shared" si="92"/>
        <v>1.501028471167162</v>
      </c>
      <c r="S322" s="3">
        <f t="shared" si="105"/>
        <v>1.2030838903214283</v>
      </c>
      <c r="T322" s="3">
        <f>MAX(0,MIN(T$71,$R322-SUM($S322:S322)))</f>
        <v>0</v>
      </c>
      <c r="U322" s="56">
        <f t="shared" si="93"/>
        <v>0</v>
      </c>
      <c r="V322" s="3">
        <f>MAX(0,MIN(V$71,$R322-SUM($S322:U322)))</f>
        <v>0</v>
      </c>
      <c r="W322" s="3">
        <f>MAX(0,MIN(W$71,$R322-SUM($S322:V322)))</f>
        <v>0</v>
      </c>
      <c r="X322" s="3">
        <f>MAX(0,MIN(X$71,$R322-SUM($S322:W322)))</f>
        <v>0.29794458084573372</v>
      </c>
      <c r="Y322" s="3">
        <f>MAX(0,MIN(Y$71,$R322-SUM($S322:X322)))</f>
        <v>0</v>
      </c>
      <c r="Z322" s="3">
        <f>MAX(0,MIN(Z$71,$R322-SUM($S322:Y322)))</f>
        <v>0</v>
      </c>
      <c r="AA322" s="3">
        <f t="shared" si="106"/>
        <v>1.2030838903214283</v>
      </c>
      <c r="AC322" s="9">
        <f t="shared" si="94"/>
        <v>246</v>
      </c>
      <c r="AD322" s="3">
        <f t="shared" si="95"/>
        <v>1.501028471167162</v>
      </c>
      <c r="AE322" s="3">
        <f>MIN(R322,Solvarmeproduktion!M250*$I$16/1000/24)</f>
        <v>1.2030838903214283</v>
      </c>
      <c r="AF322" s="3">
        <f>IF($I$35="Ja",MAX(0,MIN(IF($I$36="væske",AS322,AT322),$AD322-SUM($AE322:AE322)))*$I$44*IF(AU322&lt;$I$23,1,0),0)</f>
        <v>0.29794458084573372</v>
      </c>
      <c r="AG322" s="56">
        <f t="shared" si="107"/>
        <v>0</v>
      </c>
      <c r="AH322" s="3">
        <f>MAX(0,MIN(AH$71,$AD322-SUM($AE322:AG322)))</f>
        <v>0</v>
      </c>
      <c r="AI322" s="3">
        <f>IF($I$35="Ja",MAX(0,MIN(IF($I$36="væske",AS322,AT322)-AF322,$AD322-SUM($AE322:AH322)))*$I$44*IF(AU322&lt;$I$29,1,0),0)</f>
        <v>0</v>
      </c>
      <c r="AJ322" s="3">
        <f>MAX(0,MIN(AJ$71,$AD322-SUM($AE322:AI322)))</f>
        <v>0</v>
      </c>
      <c r="AK322" s="3">
        <f>IF($I$35="Ja",MAX(0,MIN(IF($I$36="væske",AS322,AT322)-AF322-AI322,$AD322-SUM($AE322:AJ322)))*$I$44*IF(AU322&lt;$I$33,1,0),0)</f>
        <v>0</v>
      </c>
      <c r="AL322" s="3">
        <f>MAX(0,MIN(AL$71,$AD322-SUM($AE322:AK322)))</f>
        <v>0</v>
      </c>
      <c r="AM322" s="3">
        <f t="shared" si="108"/>
        <v>1.2030838903214283</v>
      </c>
      <c r="AO322" s="55">
        <v>12.3</v>
      </c>
      <c r="AP322" s="58">
        <f t="shared" si="96"/>
        <v>3.6593925985507205</v>
      </c>
      <c r="AQ322" s="56">
        <f>IF($I$37="indtastes",$I$38,VLOOKUP(ROUND(AO322,0),'COP og ydelse'!$F$5:$J$31,3))</f>
        <v>3.8030886399999999</v>
      </c>
      <c r="AR322" s="56">
        <f t="shared" si="97"/>
        <v>3.6593925985507205</v>
      </c>
      <c r="AS322" s="56">
        <f t="shared" si="98"/>
        <v>2</v>
      </c>
      <c r="AT322" s="56">
        <f>IF($I$35="Ja",VLOOKUP(ROUND(AO322,0),'COP og ydelse'!$F$5:$J$31,5)/'COP og ydelse'!$J$14*$I$43,0)</f>
        <v>2.9474032986432461</v>
      </c>
      <c r="AU322" s="3">
        <f t="shared" si="99"/>
        <v>206.28857621814905</v>
      </c>
      <c r="AV322" s="3">
        <f t="shared" si="100"/>
        <v>0.29794458084573372</v>
      </c>
      <c r="AW322" s="3">
        <f t="shared" si="101"/>
        <v>0</v>
      </c>
      <c r="AX322" s="3">
        <f t="shared" si="109"/>
        <v>1</v>
      </c>
      <c r="AY322" s="56">
        <f t="shared" si="102"/>
        <v>3.6593925985507205</v>
      </c>
      <c r="AZ322" s="3">
        <f t="shared" si="103"/>
        <v>8.1419135231276585E-2</v>
      </c>
      <c r="BA322" s="3">
        <f t="shared" si="104"/>
        <v>206.28857621814905</v>
      </c>
      <c r="BB322" s="3">
        <f t="shared" si="110"/>
        <v>61.462563374579609</v>
      </c>
    </row>
    <row r="323" spans="9:54">
      <c r="I323" s="18"/>
      <c r="J323" s="16"/>
      <c r="M323" s="8">
        <f t="shared" si="111"/>
        <v>247</v>
      </c>
      <c r="N323" s="2">
        <v>8.1805390000000049</v>
      </c>
      <c r="O323" s="2">
        <v>0</v>
      </c>
      <c r="Q323" s="9">
        <f t="shared" si="91"/>
        <v>247</v>
      </c>
      <c r="R323" s="3">
        <f t="shared" si="92"/>
        <v>1.500407094654745</v>
      </c>
      <c r="S323" s="3">
        <f t="shared" si="105"/>
        <v>1.1204728006285711</v>
      </c>
      <c r="T323" s="3">
        <f>MAX(0,MIN(T$71,$R323-SUM($S323:S323)))</f>
        <v>0</v>
      </c>
      <c r="U323" s="56">
        <f t="shared" si="93"/>
        <v>0</v>
      </c>
      <c r="V323" s="3">
        <f>MAX(0,MIN(V$71,$R323-SUM($S323:U323)))</f>
        <v>0</v>
      </c>
      <c r="W323" s="3">
        <f>MAX(0,MIN(W$71,$R323-SUM($S323:V323)))</f>
        <v>0</v>
      </c>
      <c r="X323" s="3">
        <f>MAX(0,MIN(X$71,$R323-SUM($S323:W323)))</f>
        <v>0.37993429402617385</v>
      </c>
      <c r="Y323" s="3">
        <f>MAX(0,MIN(Y$71,$R323-SUM($S323:X323)))</f>
        <v>0</v>
      </c>
      <c r="Z323" s="3">
        <f>MAX(0,MIN(Z$71,$R323-SUM($S323:Y323)))</f>
        <v>0</v>
      </c>
      <c r="AA323" s="3">
        <f t="shared" si="106"/>
        <v>1.1204728006285711</v>
      </c>
      <c r="AC323" s="9">
        <f t="shared" si="94"/>
        <v>247</v>
      </c>
      <c r="AD323" s="3">
        <f t="shared" si="95"/>
        <v>1.500407094654745</v>
      </c>
      <c r="AE323" s="3">
        <f>MIN(R323,Solvarmeproduktion!M251*$I$16/1000/24)</f>
        <v>1.1204728006285711</v>
      </c>
      <c r="AF323" s="3">
        <f>IF($I$35="Ja",MAX(0,MIN(IF($I$36="væske",AS323,AT323),$AD323-SUM($AE323:AE323)))*$I$44*IF(AU323&lt;$I$23,1,0),0)</f>
        <v>0.37993429402617385</v>
      </c>
      <c r="AG323" s="56">
        <f t="shared" si="107"/>
        <v>0</v>
      </c>
      <c r="AH323" s="3">
        <f>MAX(0,MIN(AH$71,$AD323-SUM($AE323:AG323)))</f>
        <v>0</v>
      </c>
      <c r="AI323" s="3">
        <f>IF($I$35="Ja",MAX(0,MIN(IF($I$36="væske",AS323,AT323)-AF323,$AD323-SUM($AE323:AH323)))*$I$44*IF(AU323&lt;$I$29,1,0),0)</f>
        <v>0</v>
      </c>
      <c r="AJ323" s="3">
        <f>MAX(0,MIN(AJ$71,$AD323-SUM($AE323:AI323)))</f>
        <v>0</v>
      </c>
      <c r="AK323" s="3">
        <f>IF($I$35="Ja",MAX(0,MIN(IF($I$36="væske",AS323,AT323)-AF323-AI323,$AD323-SUM($AE323:AJ323)))*$I$44*IF(AU323&lt;$I$33,1,0),0)</f>
        <v>0</v>
      </c>
      <c r="AL323" s="3">
        <f>MAX(0,MIN(AL$71,$AD323-SUM($AE323:AK323)))</f>
        <v>0</v>
      </c>
      <c r="AM323" s="3">
        <f t="shared" si="108"/>
        <v>1.1204728006285711</v>
      </c>
      <c r="AO323" s="55">
        <v>12.3</v>
      </c>
      <c r="AP323" s="58">
        <f t="shared" si="96"/>
        <v>3.6593925985507205</v>
      </c>
      <c r="AQ323" s="56">
        <f>IF($I$37="indtastes",$I$38,VLOOKUP(ROUND(AO323,0),'COP og ydelse'!$F$5:$J$31,3))</f>
        <v>3.8030886399999999</v>
      </c>
      <c r="AR323" s="56">
        <f t="shared" si="97"/>
        <v>3.6593925985507205</v>
      </c>
      <c r="AS323" s="56">
        <f t="shared" si="98"/>
        <v>2</v>
      </c>
      <c r="AT323" s="56">
        <f>IF($I$35="Ja",VLOOKUP(ROUND(AO323,0),'COP og ydelse'!$F$5:$J$31,5)/'COP og ydelse'!$J$14*$I$43,0)</f>
        <v>2.9474032986432461</v>
      </c>
      <c r="AU323" s="3">
        <f t="shared" si="99"/>
        <v>206.28857621814905</v>
      </c>
      <c r="AV323" s="3">
        <f t="shared" si="100"/>
        <v>0.37993429402617385</v>
      </c>
      <c r="AW323" s="3">
        <f t="shared" si="101"/>
        <v>0</v>
      </c>
      <c r="AX323" s="3">
        <f t="shared" si="109"/>
        <v>1</v>
      </c>
      <c r="AY323" s="56">
        <f t="shared" si="102"/>
        <v>3.6593925985507205</v>
      </c>
      <c r="AZ323" s="3">
        <f t="shared" si="103"/>
        <v>0.10382441451530629</v>
      </c>
      <c r="BA323" s="3">
        <f t="shared" si="104"/>
        <v>206.28857621814905</v>
      </c>
      <c r="BB323" s="3">
        <f t="shared" si="110"/>
        <v>78.376104571107007</v>
      </c>
    </row>
    <row r="324" spans="9:54">
      <c r="I324" s="18"/>
      <c r="J324" s="16"/>
      <c r="M324" s="8">
        <f t="shared" si="111"/>
        <v>248</v>
      </c>
      <c r="N324" s="2">
        <v>8.1728660000000009</v>
      </c>
      <c r="O324" s="2">
        <v>0</v>
      </c>
      <c r="Q324" s="9">
        <f t="shared" si="91"/>
        <v>248</v>
      </c>
      <c r="R324" s="3">
        <f t="shared" si="92"/>
        <v>1.4991645035732246</v>
      </c>
      <c r="S324" s="3">
        <f t="shared" si="105"/>
        <v>1.0363048220053572</v>
      </c>
      <c r="T324" s="3">
        <f>MAX(0,MIN(T$71,$R324-SUM($S324:S324)))</f>
        <v>0</v>
      </c>
      <c r="U324" s="56">
        <f t="shared" si="93"/>
        <v>0</v>
      </c>
      <c r="V324" s="3">
        <f>MAX(0,MIN(V$71,$R324-SUM($S324:U324)))</f>
        <v>0</v>
      </c>
      <c r="W324" s="3">
        <f>MAX(0,MIN(W$71,$R324-SUM($S324:V324)))</f>
        <v>0</v>
      </c>
      <c r="X324" s="3">
        <f>MAX(0,MIN(X$71,$R324-SUM($S324:W324)))</f>
        <v>0.46285968156786739</v>
      </c>
      <c r="Y324" s="3">
        <f>MAX(0,MIN(Y$71,$R324-SUM($S324:X324)))</f>
        <v>0</v>
      </c>
      <c r="Z324" s="3">
        <f>MAX(0,MIN(Z$71,$R324-SUM($S324:Y324)))</f>
        <v>0</v>
      </c>
      <c r="AA324" s="3">
        <f t="shared" si="106"/>
        <v>1.0363048220053572</v>
      </c>
      <c r="AC324" s="9">
        <f t="shared" si="94"/>
        <v>248</v>
      </c>
      <c r="AD324" s="3">
        <f t="shared" si="95"/>
        <v>1.4991645035732246</v>
      </c>
      <c r="AE324" s="3">
        <f>MIN(R324,Solvarmeproduktion!M252*$I$16/1000/24)</f>
        <v>1.0363048220053572</v>
      </c>
      <c r="AF324" s="3">
        <f>IF($I$35="Ja",MAX(0,MIN(IF($I$36="væske",AS324,AT324),$AD324-SUM($AE324:AE324)))*$I$44*IF(AU324&lt;$I$23,1,0),0)</f>
        <v>0.46285968156786739</v>
      </c>
      <c r="AG324" s="56">
        <f t="shared" si="107"/>
        <v>0</v>
      </c>
      <c r="AH324" s="3">
        <f>MAX(0,MIN(AH$71,$AD324-SUM($AE324:AG324)))</f>
        <v>0</v>
      </c>
      <c r="AI324" s="3">
        <f>IF($I$35="Ja",MAX(0,MIN(IF($I$36="væske",AS324,AT324)-AF324,$AD324-SUM($AE324:AH324)))*$I$44*IF(AU324&lt;$I$29,1,0),0)</f>
        <v>0</v>
      </c>
      <c r="AJ324" s="3">
        <f>MAX(0,MIN(AJ$71,$AD324-SUM($AE324:AI324)))</f>
        <v>0</v>
      </c>
      <c r="AK324" s="3">
        <f>IF($I$35="Ja",MAX(0,MIN(IF($I$36="væske",AS324,AT324)-AF324-AI324,$AD324-SUM($AE324:AJ324)))*$I$44*IF(AU324&lt;$I$33,1,0),0)</f>
        <v>0</v>
      </c>
      <c r="AL324" s="3">
        <f>MAX(0,MIN(AL$71,$AD324-SUM($AE324:AK324)))</f>
        <v>0</v>
      </c>
      <c r="AM324" s="3">
        <f t="shared" si="108"/>
        <v>1.0363048220053572</v>
      </c>
      <c r="AO324" s="55">
        <v>12.6</v>
      </c>
      <c r="AP324" s="58">
        <f t="shared" si="96"/>
        <v>3.6593925985507205</v>
      </c>
      <c r="AQ324" s="56">
        <f>IF($I$37="indtastes",$I$38,VLOOKUP(ROUND(AO324,0),'COP og ydelse'!$F$5:$J$31,3))</f>
        <v>3.8568812499999998</v>
      </c>
      <c r="AR324" s="56">
        <f t="shared" si="97"/>
        <v>3.6593925985507205</v>
      </c>
      <c r="AS324" s="56">
        <f t="shared" si="98"/>
        <v>2</v>
      </c>
      <c r="AT324" s="56">
        <f>IF($I$35="Ja",VLOOKUP(ROUND(AO324,0),'COP og ydelse'!$F$5:$J$31,5)/'COP og ydelse'!$J$14*$I$43,0)</f>
        <v>3.031754517032863</v>
      </c>
      <c r="AU324" s="3">
        <f t="shared" si="99"/>
        <v>206.28857621814905</v>
      </c>
      <c r="AV324" s="3">
        <f t="shared" si="100"/>
        <v>0.46285968156786739</v>
      </c>
      <c r="AW324" s="3">
        <f t="shared" si="101"/>
        <v>0</v>
      </c>
      <c r="AX324" s="3">
        <f t="shared" si="109"/>
        <v>1</v>
      </c>
      <c r="AY324" s="56">
        <f t="shared" si="102"/>
        <v>3.6593925985507205</v>
      </c>
      <c r="AZ324" s="3">
        <f t="shared" si="103"/>
        <v>0.12648538496557599</v>
      </c>
      <c r="BA324" s="3">
        <f t="shared" si="104"/>
        <v>206.28857621814905</v>
      </c>
      <c r="BB324" s="3">
        <f t="shared" si="110"/>
        <v>95.482664699421207</v>
      </c>
    </row>
    <row r="325" spans="9:54">
      <c r="I325" s="18"/>
      <c r="J325" s="16"/>
      <c r="M325" s="8">
        <f t="shared" si="111"/>
        <v>249</v>
      </c>
      <c r="N325" s="2">
        <v>8.1268239999999992</v>
      </c>
      <c r="O325" s="2">
        <v>0</v>
      </c>
      <c r="Q325" s="9">
        <f t="shared" si="91"/>
        <v>249</v>
      </c>
      <c r="R325" s="3">
        <f t="shared" si="92"/>
        <v>1.4917083093108316</v>
      </c>
      <c r="S325" s="3">
        <f t="shared" si="105"/>
        <v>1.1169533436624999</v>
      </c>
      <c r="T325" s="3">
        <f>MAX(0,MIN(T$71,$R325-SUM($S325:S325)))</f>
        <v>0</v>
      </c>
      <c r="U325" s="56">
        <f t="shared" si="93"/>
        <v>0</v>
      </c>
      <c r="V325" s="3">
        <f>MAX(0,MIN(V$71,$R325-SUM($S325:U325)))</f>
        <v>0</v>
      </c>
      <c r="W325" s="3">
        <f>MAX(0,MIN(W$71,$R325-SUM($S325:V325)))</f>
        <v>0</v>
      </c>
      <c r="X325" s="3">
        <f>MAX(0,MIN(X$71,$R325-SUM($S325:W325)))</f>
        <v>0.37475496564833177</v>
      </c>
      <c r="Y325" s="3">
        <f>MAX(0,MIN(Y$71,$R325-SUM($S325:X325)))</f>
        <v>0</v>
      </c>
      <c r="Z325" s="3">
        <f>MAX(0,MIN(Z$71,$R325-SUM($S325:Y325)))</f>
        <v>0</v>
      </c>
      <c r="AA325" s="3">
        <f t="shared" si="106"/>
        <v>1.1169533436624999</v>
      </c>
      <c r="AC325" s="9">
        <f t="shared" si="94"/>
        <v>249</v>
      </c>
      <c r="AD325" s="3">
        <f t="shared" si="95"/>
        <v>1.4917083093108316</v>
      </c>
      <c r="AE325" s="3">
        <f>MIN(R325,Solvarmeproduktion!M253*$I$16/1000/24)</f>
        <v>1.1169533436624999</v>
      </c>
      <c r="AF325" s="3">
        <f>IF($I$35="Ja",MAX(0,MIN(IF($I$36="væske",AS325,AT325),$AD325-SUM($AE325:AE325)))*$I$44*IF(AU325&lt;$I$23,1,0),0)</f>
        <v>0.37475496564833177</v>
      </c>
      <c r="AG325" s="56">
        <f t="shared" si="107"/>
        <v>0</v>
      </c>
      <c r="AH325" s="3">
        <f>MAX(0,MIN(AH$71,$AD325-SUM($AE325:AG325)))</f>
        <v>0</v>
      </c>
      <c r="AI325" s="3">
        <f>IF($I$35="Ja",MAX(0,MIN(IF($I$36="væske",AS325,AT325)-AF325,$AD325-SUM($AE325:AH325)))*$I$44*IF(AU325&lt;$I$29,1,0),0)</f>
        <v>0</v>
      </c>
      <c r="AJ325" s="3">
        <f>MAX(0,MIN(AJ$71,$AD325-SUM($AE325:AI325)))</f>
        <v>0</v>
      </c>
      <c r="AK325" s="3">
        <f>IF($I$35="Ja",MAX(0,MIN(IF($I$36="væske",AS325,AT325)-AF325-AI325,$AD325-SUM($AE325:AJ325)))*$I$44*IF(AU325&lt;$I$33,1,0),0)</f>
        <v>0</v>
      </c>
      <c r="AL325" s="3">
        <f>MAX(0,MIN(AL$71,$AD325-SUM($AE325:AK325)))</f>
        <v>0</v>
      </c>
      <c r="AM325" s="3">
        <f t="shared" si="108"/>
        <v>1.1169533436624999</v>
      </c>
      <c r="AO325" s="55">
        <v>12.6</v>
      </c>
      <c r="AP325" s="58">
        <f t="shared" si="96"/>
        <v>3.6593925985507205</v>
      </c>
      <c r="AQ325" s="56">
        <f>IF($I$37="indtastes",$I$38,VLOOKUP(ROUND(AO325,0),'COP og ydelse'!$F$5:$J$31,3))</f>
        <v>3.8568812499999998</v>
      </c>
      <c r="AR325" s="56">
        <f t="shared" si="97"/>
        <v>3.6593925985507205</v>
      </c>
      <c r="AS325" s="56">
        <f t="shared" si="98"/>
        <v>2</v>
      </c>
      <c r="AT325" s="56">
        <f>IF($I$35="Ja",VLOOKUP(ROUND(AO325,0),'COP og ydelse'!$F$5:$J$31,5)/'COP og ydelse'!$J$14*$I$43,0)</f>
        <v>3.031754517032863</v>
      </c>
      <c r="AU325" s="3">
        <f t="shared" si="99"/>
        <v>206.28857621814905</v>
      </c>
      <c r="AV325" s="3">
        <f t="shared" si="100"/>
        <v>0.37475496564833177</v>
      </c>
      <c r="AW325" s="3">
        <f t="shared" si="101"/>
        <v>0</v>
      </c>
      <c r="AX325" s="3">
        <f t="shared" si="109"/>
        <v>1</v>
      </c>
      <c r="AY325" s="56">
        <f t="shared" si="102"/>
        <v>3.6593925985507205</v>
      </c>
      <c r="AZ325" s="3">
        <f t="shared" si="103"/>
        <v>0.10240906258507249</v>
      </c>
      <c r="BA325" s="3">
        <f t="shared" si="104"/>
        <v>206.28857621814905</v>
      </c>
      <c r="BB325" s="3">
        <f t="shared" si="110"/>
        <v>77.307668294275715</v>
      </c>
    </row>
    <row r="326" spans="9:54">
      <c r="I326" s="18"/>
      <c r="J326" s="16"/>
      <c r="M326" s="8">
        <f t="shared" si="111"/>
        <v>250</v>
      </c>
      <c r="N326" s="2">
        <v>8.0807829999999985</v>
      </c>
      <c r="O326" s="2">
        <v>0</v>
      </c>
      <c r="Q326" s="9">
        <f t="shared" si="91"/>
        <v>250</v>
      </c>
      <c r="R326" s="3">
        <f t="shared" si="92"/>
        <v>1.4842522769917572</v>
      </c>
      <c r="S326" s="3">
        <f t="shared" si="105"/>
        <v>1.0150106906465</v>
      </c>
      <c r="T326" s="3">
        <f>MAX(0,MIN(T$71,$R326-SUM($S326:S326)))</f>
        <v>0</v>
      </c>
      <c r="U326" s="56">
        <f t="shared" si="93"/>
        <v>0</v>
      </c>
      <c r="V326" s="3">
        <f>MAX(0,MIN(V$71,$R326-SUM($S326:U326)))</f>
        <v>0</v>
      </c>
      <c r="W326" s="3">
        <f>MAX(0,MIN(W$71,$R326-SUM($S326:V326)))</f>
        <v>0</v>
      </c>
      <c r="X326" s="3">
        <f>MAX(0,MIN(X$71,$R326-SUM($S326:W326)))</f>
        <v>0.46924158634525726</v>
      </c>
      <c r="Y326" s="3">
        <f>MAX(0,MIN(Y$71,$R326-SUM($S326:X326)))</f>
        <v>0</v>
      </c>
      <c r="Z326" s="3">
        <f>MAX(0,MIN(Z$71,$R326-SUM($S326:Y326)))</f>
        <v>0</v>
      </c>
      <c r="AA326" s="3">
        <f t="shared" si="106"/>
        <v>1.0150106906465</v>
      </c>
      <c r="AC326" s="9">
        <f t="shared" si="94"/>
        <v>250</v>
      </c>
      <c r="AD326" s="3">
        <f t="shared" si="95"/>
        <v>1.4842522769917572</v>
      </c>
      <c r="AE326" s="3">
        <f>MIN(R326,Solvarmeproduktion!M254*$I$16/1000/24)</f>
        <v>1.0150106906465</v>
      </c>
      <c r="AF326" s="3">
        <f>IF($I$35="Ja",MAX(0,MIN(IF($I$36="væske",AS326,AT326),$AD326-SUM($AE326:AE326)))*$I$44*IF(AU326&lt;$I$23,1,0),0)</f>
        <v>0.46924158634525726</v>
      </c>
      <c r="AG326" s="56">
        <f t="shared" si="107"/>
        <v>0</v>
      </c>
      <c r="AH326" s="3">
        <f>MAX(0,MIN(AH$71,$AD326-SUM($AE326:AG326)))</f>
        <v>0</v>
      </c>
      <c r="AI326" s="3">
        <f>IF($I$35="Ja",MAX(0,MIN(IF($I$36="væske",AS326,AT326)-AF326,$AD326-SUM($AE326:AH326)))*$I$44*IF(AU326&lt;$I$29,1,0),0)</f>
        <v>0</v>
      </c>
      <c r="AJ326" s="3">
        <f>MAX(0,MIN(AJ$71,$AD326-SUM($AE326:AI326)))</f>
        <v>0</v>
      </c>
      <c r="AK326" s="3">
        <f>IF($I$35="Ja",MAX(0,MIN(IF($I$36="væske",AS326,AT326)-AF326-AI326,$AD326-SUM($AE326:AJ326)))*$I$44*IF(AU326&lt;$I$33,1,0),0)</f>
        <v>0</v>
      </c>
      <c r="AL326" s="3">
        <f>MAX(0,MIN(AL$71,$AD326-SUM($AE326:AK326)))</f>
        <v>0</v>
      </c>
      <c r="AM326" s="3">
        <f t="shared" si="108"/>
        <v>1.0150106906465</v>
      </c>
      <c r="AO326" s="55">
        <v>13</v>
      </c>
      <c r="AP326" s="58">
        <f t="shared" si="96"/>
        <v>3.6593925985507205</v>
      </c>
      <c r="AQ326" s="56">
        <f>IF($I$37="indtastes",$I$38,VLOOKUP(ROUND(AO326,0),'COP og ydelse'!$F$5:$J$31,3))</f>
        <v>3.8568812499999998</v>
      </c>
      <c r="AR326" s="56">
        <f t="shared" si="97"/>
        <v>3.6593925985507205</v>
      </c>
      <c r="AS326" s="56">
        <f t="shared" si="98"/>
        <v>2</v>
      </c>
      <c r="AT326" s="56">
        <f>IF($I$35="Ja",VLOOKUP(ROUND(AO326,0),'COP og ydelse'!$F$5:$J$31,5)/'COP og ydelse'!$J$14*$I$43,0)</f>
        <v>3.031754517032863</v>
      </c>
      <c r="AU326" s="3">
        <f t="shared" si="99"/>
        <v>206.28857621814905</v>
      </c>
      <c r="AV326" s="3">
        <f t="shared" si="100"/>
        <v>0.46924158634525726</v>
      </c>
      <c r="AW326" s="3">
        <f t="shared" si="101"/>
        <v>0</v>
      </c>
      <c r="AX326" s="3">
        <f t="shared" si="109"/>
        <v>1</v>
      </c>
      <c r="AY326" s="56">
        <f t="shared" si="102"/>
        <v>3.6593925985507205</v>
      </c>
      <c r="AZ326" s="3">
        <f t="shared" si="103"/>
        <v>0.12822936422047129</v>
      </c>
      <c r="BA326" s="3">
        <f t="shared" si="104"/>
        <v>206.28857621814905</v>
      </c>
      <c r="BB326" s="3">
        <f t="shared" si="110"/>
        <v>96.799178749508769</v>
      </c>
    </row>
    <row r="327" spans="9:54">
      <c r="I327" s="18"/>
      <c r="J327" s="16"/>
      <c r="M327" s="8">
        <f t="shared" si="111"/>
        <v>251</v>
      </c>
      <c r="N327" s="2">
        <v>7.9158019999999993</v>
      </c>
      <c r="O327" s="2">
        <v>0</v>
      </c>
      <c r="Q327" s="9">
        <f t="shared" si="91"/>
        <v>251</v>
      </c>
      <c r="R327" s="3">
        <f t="shared" si="92"/>
        <v>1.457534706390919</v>
      </c>
      <c r="S327" s="3">
        <f t="shared" si="105"/>
        <v>1.0550324118250713</v>
      </c>
      <c r="T327" s="3">
        <f>MAX(0,MIN(T$71,$R327-SUM($S327:S327)))</f>
        <v>0</v>
      </c>
      <c r="U327" s="56">
        <f t="shared" si="93"/>
        <v>0</v>
      </c>
      <c r="V327" s="3">
        <f>MAX(0,MIN(V$71,$R327-SUM($S327:U327)))</f>
        <v>0</v>
      </c>
      <c r="W327" s="3">
        <f>MAX(0,MIN(W$71,$R327-SUM($S327:V327)))</f>
        <v>0</v>
      </c>
      <c r="X327" s="3">
        <f>MAX(0,MIN(X$71,$R327-SUM($S327:W327)))</f>
        <v>0.40250229456584763</v>
      </c>
      <c r="Y327" s="3">
        <f>MAX(0,MIN(Y$71,$R327-SUM($S327:X327)))</f>
        <v>0</v>
      </c>
      <c r="Z327" s="3">
        <f>MAX(0,MIN(Z$71,$R327-SUM($S327:Y327)))</f>
        <v>0</v>
      </c>
      <c r="AA327" s="3">
        <f t="shared" si="106"/>
        <v>1.0550324118250713</v>
      </c>
      <c r="AC327" s="9">
        <f t="shared" si="94"/>
        <v>251</v>
      </c>
      <c r="AD327" s="3">
        <f t="shared" si="95"/>
        <v>1.457534706390919</v>
      </c>
      <c r="AE327" s="3">
        <f>MIN(R327,Solvarmeproduktion!M255*$I$16/1000/24)</f>
        <v>1.0550324118250713</v>
      </c>
      <c r="AF327" s="3">
        <f>IF($I$35="Ja",MAX(0,MIN(IF($I$36="væske",AS327,AT327),$AD327-SUM($AE327:AE327)))*$I$44*IF(AU327&lt;$I$23,1,0),0)</f>
        <v>0.40250229456584763</v>
      </c>
      <c r="AG327" s="56">
        <f t="shared" si="107"/>
        <v>0</v>
      </c>
      <c r="AH327" s="3">
        <f>MAX(0,MIN(AH$71,$AD327-SUM($AE327:AG327)))</f>
        <v>0</v>
      </c>
      <c r="AI327" s="3">
        <f>IF($I$35="Ja",MAX(0,MIN(IF($I$36="væske",AS327,AT327)-AF327,$AD327-SUM($AE327:AH327)))*$I$44*IF(AU327&lt;$I$29,1,0),0)</f>
        <v>0</v>
      </c>
      <c r="AJ327" s="3">
        <f>MAX(0,MIN(AJ$71,$AD327-SUM($AE327:AI327)))</f>
        <v>0</v>
      </c>
      <c r="AK327" s="3">
        <f>IF($I$35="Ja",MAX(0,MIN(IF($I$36="væske",AS327,AT327)-AF327-AI327,$AD327-SUM($AE327:AJ327)))*$I$44*IF(AU327&lt;$I$33,1,0),0)</f>
        <v>0</v>
      </c>
      <c r="AL327" s="3">
        <f>MAX(0,MIN(AL$71,$AD327-SUM($AE327:AK327)))</f>
        <v>0</v>
      </c>
      <c r="AM327" s="3">
        <f t="shared" si="108"/>
        <v>1.0550324118250713</v>
      </c>
      <c r="AO327" s="55">
        <v>13</v>
      </c>
      <c r="AP327" s="58">
        <f t="shared" si="96"/>
        <v>3.6593925985507205</v>
      </c>
      <c r="AQ327" s="56">
        <f>IF($I$37="indtastes",$I$38,VLOOKUP(ROUND(AO327,0),'COP og ydelse'!$F$5:$J$31,3))</f>
        <v>3.8568812499999998</v>
      </c>
      <c r="AR327" s="56">
        <f t="shared" si="97"/>
        <v>3.6593925985507205</v>
      </c>
      <c r="AS327" s="56">
        <f t="shared" si="98"/>
        <v>2</v>
      </c>
      <c r="AT327" s="56">
        <f>IF($I$35="Ja",VLOOKUP(ROUND(AO327,0),'COP og ydelse'!$F$5:$J$31,5)/'COP og ydelse'!$J$14*$I$43,0)</f>
        <v>3.031754517032863</v>
      </c>
      <c r="AU327" s="3">
        <f t="shared" si="99"/>
        <v>206.28857621814905</v>
      </c>
      <c r="AV327" s="3">
        <f t="shared" si="100"/>
        <v>0.40250229456584763</v>
      </c>
      <c r="AW327" s="3">
        <f t="shared" si="101"/>
        <v>0</v>
      </c>
      <c r="AX327" s="3">
        <f t="shared" si="109"/>
        <v>1</v>
      </c>
      <c r="AY327" s="56">
        <f t="shared" si="102"/>
        <v>3.6593925985507205</v>
      </c>
      <c r="AZ327" s="3">
        <f t="shared" si="103"/>
        <v>0.10999155836005575</v>
      </c>
      <c r="BA327" s="3">
        <f t="shared" si="104"/>
        <v>206.28857621814905</v>
      </c>
      <c r="BB327" s="3">
        <f t="shared" si="110"/>
        <v>83.031625270526732</v>
      </c>
    </row>
    <row r="328" spans="9:54">
      <c r="I328" s="18"/>
      <c r="J328" s="16"/>
      <c r="M328" s="8">
        <f t="shared" si="111"/>
        <v>252</v>
      </c>
      <c r="N328" s="2">
        <v>7.8774349999999949</v>
      </c>
      <c r="O328" s="2">
        <v>0</v>
      </c>
      <c r="Q328" s="9">
        <f t="shared" si="91"/>
        <v>252</v>
      </c>
      <c r="R328" s="3">
        <f t="shared" si="92"/>
        <v>1.4513214270966821</v>
      </c>
      <c r="S328" s="3">
        <f t="shared" si="105"/>
        <v>0.9319112678482856</v>
      </c>
      <c r="T328" s="3">
        <f>MAX(0,MIN(T$71,$R328-SUM($S328:S328)))</f>
        <v>0</v>
      </c>
      <c r="U328" s="56">
        <f t="shared" si="93"/>
        <v>0</v>
      </c>
      <c r="V328" s="3">
        <f>MAX(0,MIN(V$71,$R328-SUM($S328:U328)))</f>
        <v>0</v>
      </c>
      <c r="W328" s="3">
        <f>MAX(0,MIN(W$71,$R328-SUM($S328:V328)))</f>
        <v>0</v>
      </c>
      <c r="X328" s="3">
        <f>MAX(0,MIN(X$71,$R328-SUM($S328:W328)))</f>
        <v>0.51941015924839651</v>
      </c>
      <c r="Y328" s="3">
        <f>MAX(0,MIN(Y$71,$R328-SUM($S328:X328)))</f>
        <v>0</v>
      </c>
      <c r="Z328" s="3">
        <f>MAX(0,MIN(Z$71,$R328-SUM($S328:Y328)))</f>
        <v>0</v>
      </c>
      <c r="AA328" s="3">
        <f t="shared" si="106"/>
        <v>0.9319112678482856</v>
      </c>
      <c r="AC328" s="9">
        <f t="shared" si="94"/>
        <v>252</v>
      </c>
      <c r="AD328" s="3">
        <f t="shared" si="95"/>
        <v>1.4513214270966821</v>
      </c>
      <c r="AE328" s="3">
        <f>MIN(R328,Solvarmeproduktion!M256*$I$16/1000/24)</f>
        <v>0.9319112678482856</v>
      </c>
      <c r="AF328" s="3">
        <f>IF($I$35="Ja",MAX(0,MIN(IF($I$36="væske",AS328,AT328),$AD328-SUM($AE328:AE328)))*$I$44*IF(AU328&lt;$I$23,1,0),0)</f>
        <v>0.51941015924839651</v>
      </c>
      <c r="AG328" s="56">
        <f t="shared" si="107"/>
        <v>0</v>
      </c>
      <c r="AH328" s="3">
        <f>MAX(0,MIN(AH$71,$AD328-SUM($AE328:AG328)))</f>
        <v>0</v>
      </c>
      <c r="AI328" s="3">
        <f>IF($I$35="Ja",MAX(0,MIN(IF($I$36="væske",AS328,AT328)-AF328,$AD328-SUM($AE328:AH328)))*$I$44*IF(AU328&lt;$I$29,1,0),0)</f>
        <v>0</v>
      </c>
      <c r="AJ328" s="3">
        <f>MAX(0,MIN(AJ$71,$AD328-SUM($AE328:AI328)))</f>
        <v>0</v>
      </c>
      <c r="AK328" s="3">
        <f>IF($I$35="Ja",MAX(0,MIN(IF($I$36="væske",AS328,AT328)-AF328-AI328,$AD328-SUM($AE328:AJ328)))*$I$44*IF(AU328&lt;$I$33,1,0),0)</f>
        <v>0</v>
      </c>
      <c r="AL328" s="3">
        <f>MAX(0,MIN(AL$71,$AD328-SUM($AE328:AK328)))</f>
        <v>0</v>
      </c>
      <c r="AM328" s="3">
        <f t="shared" si="108"/>
        <v>0.9319112678482856</v>
      </c>
      <c r="AO328" s="55">
        <v>13</v>
      </c>
      <c r="AP328" s="58">
        <f t="shared" si="96"/>
        <v>3.6593925985507205</v>
      </c>
      <c r="AQ328" s="56">
        <f>IF($I$37="indtastes",$I$38,VLOOKUP(ROUND(AO328,0),'COP og ydelse'!$F$5:$J$31,3))</f>
        <v>3.8568812499999998</v>
      </c>
      <c r="AR328" s="56">
        <f t="shared" si="97"/>
        <v>3.6593925985507205</v>
      </c>
      <c r="AS328" s="56">
        <f t="shared" si="98"/>
        <v>2</v>
      </c>
      <c r="AT328" s="56">
        <f>IF($I$35="Ja",VLOOKUP(ROUND(AO328,0),'COP og ydelse'!$F$5:$J$31,5)/'COP og ydelse'!$J$14*$I$43,0)</f>
        <v>3.031754517032863</v>
      </c>
      <c r="AU328" s="3">
        <f t="shared" si="99"/>
        <v>206.28857621814905</v>
      </c>
      <c r="AV328" s="3">
        <f t="shared" si="100"/>
        <v>0.51941015924839651</v>
      </c>
      <c r="AW328" s="3">
        <f t="shared" si="101"/>
        <v>0</v>
      </c>
      <c r="AX328" s="3">
        <f t="shared" si="109"/>
        <v>1</v>
      </c>
      <c r="AY328" s="56">
        <f t="shared" si="102"/>
        <v>3.6593925985507205</v>
      </c>
      <c r="AZ328" s="3">
        <f t="shared" si="103"/>
        <v>0.14193889976552548</v>
      </c>
      <c r="BA328" s="3">
        <f t="shared" si="104"/>
        <v>206.28857621814905</v>
      </c>
      <c r="BB328" s="3">
        <f t="shared" si="110"/>
        <v>107.14838222459377</v>
      </c>
    </row>
    <row r="329" spans="9:54">
      <c r="I329" s="18"/>
      <c r="J329" s="16"/>
      <c r="M329" s="8">
        <f t="shared" si="111"/>
        <v>253</v>
      </c>
      <c r="N329" s="2">
        <v>7.8275570000000085</v>
      </c>
      <c r="O329" s="2">
        <v>0</v>
      </c>
      <c r="Q329" s="9">
        <f t="shared" si="91"/>
        <v>253</v>
      </c>
      <c r="R329" s="3">
        <f t="shared" si="92"/>
        <v>1.4432440182651911</v>
      </c>
      <c r="S329" s="3">
        <f t="shared" si="105"/>
        <v>0.8535204632179284</v>
      </c>
      <c r="T329" s="3">
        <f>MAX(0,MIN(T$71,$R329-SUM($S329:S329)))</f>
        <v>0</v>
      </c>
      <c r="U329" s="56">
        <f t="shared" si="93"/>
        <v>0</v>
      </c>
      <c r="V329" s="3">
        <f>MAX(0,MIN(V$71,$R329-SUM($S329:U329)))</f>
        <v>0</v>
      </c>
      <c r="W329" s="3">
        <f>MAX(0,MIN(W$71,$R329-SUM($S329:V329)))</f>
        <v>0</v>
      </c>
      <c r="X329" s="3">
        <f>MAX(0,MIN(X$71,$R329-SUM($S329:W329)))</f>
        <v>0.5897235550472627</v>
      </c>
      <c r="Y329" s="3">
        <f>MAX(0,MIN(Y$71,$R329-SUM($S329:X329)))</f>
        <v>0</v>
      </c>
      <c r="Z329" s="3">
        <f>MAX(0,MIN(Z$71,$R329-SUM($S329:Y329)))</f>
        <v>0</v>
      </c>
      <c r="AA329" s="3">
        <f t="shared" si="106"/>
        <v>0.8535204632179284</v>
      </c>
      <c r="AC329" s="9">
        <f t="shared" si="94"/>
        <v>253</v>
      </c>
      <c r="AD329" s="3">
        <f t="shared" si="95"/>
        <v>1.4432440182651911</v>
      </c>
      <c r="AE329" s="3">
        <f>MIN(R329,Solvarmeproduktion!M257*$I$16/1000/24)</f>
        <v>0.8535204632179284</v>
      </c>
      <c r="AF329" s="3">
        <f>IF($I$35="Ja",MAX(0,MIN(IF($I$36="væske",AS329,AT329),$AD329-SUM($AE329:AE329)))*$I$44*IF(AU329&lt;$I$23,1,0),0)</f>
        <v>0.5897235550472627</v>
      </c>
      <c r="AG329" s="56">
        <f t="shared" si="107"/>
        <v>0</v>
      </c>
      <c r="AH329" s="3">
        <f>MAX(0,MIN(AH$71,$AD329-SUM($AE329:AG329)))</f>
        <v>0</v>
      </c>
      <c r="AI329" s="3">
        <f>IF($I$35="Ja",MAX(0,MIN(IF($I$36="væske",AS329,AT329)-AF329,$AD329-SUM($AE329:AH329)))*$I$44*IF(AU329&lt;$I$29,1,0),0)</f>
        <v>0</v>
      </c>
      <c r="AJ329" s="3">
        <f>MAX(0,MIN(AJ$71,$AD329-SUM($AE329:AI329)))</f>
        <v>0</v>
      </c>
      <c r="AK329" s="3">
        <f>IF($I$35="Ja",MAX(0,MIN(IF($I$36="væske",AS329,AT329)-AF329-AI329,$AD329-SUM($AE329:AJ329)))*$I$44*IF(AU329&lt;$I$33,1,0),0)</f>
        <v>0</v>
      </c>
      <c r="AL329" s="3">
        <f>MAX(0,MIN(AL$71,$AD329-SUM($AE329:AK329)))</f>
        <v>0</v>
      </c>
      <c r="AM329" s="3">
        <f t="shared" si="108"/>
        <v>0.8535204632179284</v>
      </c>
      <c r="AO329" s="55">
        <v>13</v>
      </c>
      <c r="AP329" s="58">
        <f t="shared" si="96"/>
        <v>3.6593925985507205</v>
      </c>
      <c r="AQ329" s="56">
        <f>IF($I$37="indtastes",$I$38,VLOOKUP(ROUND(AO329,0),'COP og ydelse'!$F$5:$J$31,3))</f>
        <v>3.8568812499999998</v>
      </c>
      <c r="AR329" s="56">
        <f t="shared" si="97"/>
        <v>3.6593925985507205</v>
      </c>
      <c r="AS329" s="56">
        <f t="shared" si="98"/>
        <v>2</v>
      </c>
      <c r="AT329" s="56">
        <f>IF($I$35="Ja",VLOOKUP(ROUND(AO329,0),'COP og ydelse'!$F$5:$J$31,5)/'COP og ydelse'!$J$14*$I$43,0)</f>
        <v>3.031754517032863</v>
      </c>
      <c r="AU329" s="3">
        <f t="shared" si="99"/>
        <v>206.28857621814905</v>
      </c>
      <c r="AV329" s="3">
        <f t="shared" si="100"/>
        <v>0.5897235550472627</v>
      </c>
      <c r="AW329" s="3">
        <f t="shared" si="101"/>
        <v>0</v>
      </c>
      <c r="AX329" s="3">
        <f t="shared" si="109"/>
        <v>1</v>
      </c>
      <c r="AY329" s="56">
        <f t="shared" si="102"/>
        <v>3.6593925985507205</v>
      </c>
      <c r="AZ329" s="3">
        <f t="shared" si="103"/>
        <v>0.16115339886756588</v>
      </c>
      <c r="BA329" s="3">
        <f t="shared" si="104"/>
        <v>206.28857621814905</v>
      </c>
      <c r="BB329" s="3">
        <f t="shared" si="110"/>
        <v>121.65323253300507</v>
      </c>
    </row>
    <row r="330" spans="9:54">
      <c r="I330" s="18"/>
      <c r="J330" s="16"/>
      <c r="M330" s="8">
        <f t="shared" si="111"/>
        <v>254</v>
      </c>
      <c r="N330" s="2">
        <v>7.7584949999999964</v>
      </c>
      <c r="O330" s="2">
        <v>0</v>
      </c>
      <c r="Q330" s="9">
        <f t="shared" si="91"/>
        <v>254</v>
      </c>
      <c r="R330" s="3">
        <f t="shared" si="92"/>
        <v>1.4320598888149183</v>
      </c>
      <c r="S330" s="3">
        <f t="shared" si="105"/>
        <v>0.8579192537750715</v>
      </c>
      <c r="T330" s="3">
        <f>MAX(0,MIN(T$71,$R330-SUM($S330:S330)))</f>
        <v>0</v>
      </c>
      <c r="U330" s="56">
        <f t="shared" si="93"/>
        <v>0</v>
      </c>
      <c r="V330" s="3">
        <f>MAX(0,MIN(V$71,$R330-SUM($S330:U330)))</f>
        <v>0</v>
      </c>
      <c r="W330" s="3">
        <f>MAX(0,MIN(W$71,$R330-SUM($S330:V330)))</f>
        <v>0</v>
      </c>
      <c r="X330" s="3">
        <f>MAX(0,MIN(X$71,$R330-SUM($S330:W330)))</f>
        <v>0.5741406350398468</v>
      </c>
      <c r="Y330" s="3">
        <f>MAX(0,MIN(Y$71,$R330-SUM($S330:X330)))</f>
        <v>0</v>
      </c>
      <c r="Z330" s="3">
        <f>MAX(0,MIN(Z$71,$R330-SUM($S330:Y330)))</f>
        <v>0</v>
      </c>
      <c r="AA330" s="3">
        <f t="shared" si="106"/>
        <v>0.8579192537750715</v>
      </c>
      <c r="AC330" s="9">
        <f t="shared" si="94"/>
        <v>254</v>
      </c>
      <c r="AD330" s="3">
        <f t="shared" si="95"/>
        <v>1.4320598888149183</v>
      </c>
      <c r="AE330" s="3">
        <f>MIN(R330,Solvarmeproduktion!M258*$I$16/1000/24)</f>
        <v>0.8579192537750715</v>
      </c>
      <c r="AF330" s="3">
        <f>IF($I$35="Ja",MAX(0,MIN(IF($I$36="væske",AS330,AT330),$AD330-SUM($AE330:AE330)))*$I$44*IF(AU330&lt;$I$23,1,0),0)</f>
        <v>0.5741406350398468</v>
      </c>
      <c r="AG330" s="56">
        <f t="shared" si="107"/>
        <v>0</v>
      </c>
      <c r="AH330" s="3">
        <f>MAX(0,MIN(AH$71,$AD330-SUM($AE330:AG330)))</f>
        <v>0</v>
      </c>
      <c r="AI330" s="3">
        <f>IF($I$35="Ja",MAX(0,MIN(IF($I$36="væske",AS330,AT330)-AF330,$AD330-SUM($AE330:AH330)))*$I$44*IF(AU330&lt;$I$29,1,0),0)</f>
        <v>0</v>
      </c>
      <c r="AJ330" s="3">
        <f>MAX(0,MIN(AJ$71,$AD330-SUM($AE330:AI330)))</f>
        <v>0</v>
      </c>
      <c r="AK330" s="3">
        <f>IF($I$35="Ja",MAX(0,MIN(IF($I$36="væske",AS330,AT330)-AF330-AI330,$AD330-SUM($AE330:AJ330)))*$I$44*IF(AU330&lt;$I$33,1,0),0)</f>
        <v>0</v>
      </c>
      <c r="AL330" s="3">
        <f>MAX(0,MIN(AL$71,$AD330-SUM($AE330:AK330)))</f>
        <v>0</v>
      </c>
      <c r="AM330" s="3">
        <f t="shared" si="108"/>
        <v>0.8579192537750715</v>
      </c>
      <c r="AO330" s="55">
        <v>13.1</v>
      </c>
      <c r="AP330" s="58">
        <f t="shared" si="96"/>
        <v>3.6593925985507205</v>
      </c>
      <c r="AQ330" s="56">
        <f>IF($I$37="indtastes",$I$38,VLOOKUP(ROUND(AO330,0),'COP og ydelse'!$F$5:$J$31,3))</f>
        <v>3.8568812499999998</v>
      </c>
      <c r="AR330" s="56">
        <f t="shared" si="97"/>
        <v>3.6593925985507205</v>
      </c>
      <c r="AS330" s="56">
        <f t="shared" si="98"/>
        <v>2</v>
      </c>
      <c r="AT330" s="56">
        <f>IF($I$35="Ja",VLOOKUP(ROUND(AO330,0),'COP og ydelse'!$F$5:$J$31,5)/'COP og ydelse'!$J$14*$I$43,0)</f>
        <v>3.031754517032863</v>
      </c>
      <c r="AU330" s="3">
        <f t="shared" si="99"/>
        <v>206.28857621814905</v>
      </c>
      <c r="AV330" s="3">
        <f t="shared" si="100"/>
        <v>0.5741406350398468</v>
      </c>
      <c r="AW330" s="3">
        <f t="shared" si="101"/>
        <v>0</v>
      </c>
      <c r="AX330" s="3">
        <f t="shared" si="109"/>
        <v>1</v>
      </c>
      <c r="AY330" s="56">
        <f t="shared" si="102"/>
        <v>3.6593925985507205</v>
      </c>
      <c r="AZ330" s="3">
        <f t="shared" si="103"/>
        <v>0.15689506375108034</v>
      </c>
      <c r="BA330" s="3">
        <f t="shared" si="104"/>
        <v>206.28857621814905</v>
      </c>
      <c r="BB330" s="3">
        <f t="shared" si="110"/>
        <v>118.43865415135393</v>
      </c>
    </row>
    <row r="331" spans="9:54">
      <c r="I331" s="18"/>
      <c r="J331" s="16"/>
      <c r="M331" s="8">
        <f t="shared" si="111"/>
        <v>255</v>
      </c>
      <c r="N331" s="2">
        <v>7.6318820000000036</v>
      </c>
      <c r="O331" s="2">
        <v>0</v>
      </c>
      <c r="Q331" s="9">
        <f t="shared" si="91"/>
        <v>255</v>
      </c>
      <c r="R331" s="3">
        <f t="shared" si="92"/>
        <v>1.4115557594516355</v>
      </c>
      <c r="S331" s="3">
        <f t="shared" si="105"/>
        <v>0.8691350872875715</v>
      </c>
      <c r="T331" s="3">
        <f>MAX(0,MIN(T$71,$R331-SUM($S331:S331)))</f>
        <v>0</v>
      </c>
      <c r="U331" s="56">
        <f t="shared" si="93"/>
        <v>0</v>
      </c>
      <c r="V331" s="3">
        <f>MAX(0,MIN(V$71,$R331-SUM($S331:U331)))</f>
        <v>0</v>
      </c>
      <c r="W331" s="3">
        <f>MAX(0,MIN(W$71,$R331-SUM($S331:V331)))</f>
        <v>0</v>
      </c>
      <c r="X331" s="3">
        <f>MAX(0,MIN(X$71,$R331-SUM($S331:W331)))</f>
        <v>0.54242067216406398</v>
      </c>
      <c r="Y331" s="3">
        <f>MAX(0,MIN(Y$71,$R331-SUM($S331:X331)))</f>
        <v>0</v>
      </c>
      <c r="Z331" s="3">
        <f>MAX(0,MIN(Z$71,$R331-SUM($S331:Y331)))</f>
        <v>0</v>
      </c>
      <c r="AA331" s="3">
        <f t="shared" si="106"/>
        <v>0.8691350872875715</v>
      </c>
      <c r="AC331" s="9">
        <f t="shared" si="94"/>
        <v>255</v>
      </c>
      <c r="AD331" s="3">
        <f t="shared" si="95"/>
        <v>1.4115557594516355</v>
      </c>
      <c r="AE331" s="3">
        <f>MIN(R331,Solvarmeproduktion!M259*$I$16/1000/24)</f>
        <v>0.8691350872875715</v>
      </c>
      <c r="AF331" s="3">
        <f>IF($I$35="Ja",MAX(0,MIN(IF($I$36="væske",AS331,AT331),$AD331-SUM($AE331:AE331)))*$I$44*IF(AU331&lt;$I$23,1,0),0)</f>
        <v>0.54242067216406398</v>
      </c>
      <c r="AG331" s="56">
        <f t="shared" si="107"/>
        <v>0</v>
      </c>
      <c r="AH331" s="3">
        <f>MAX(0,MIN(AH$71,$AD331-SUM($AE331:AG331)))</f>
        <v>0</v>
      </c>
      <c r="AI331" s="3">
        <f>IF($I$35="Ja",MAX(0,MIN(IF($I$36="væske",AS331,AT331)-AF331,$AD331-SUM($AE331:AH331)))*$I$44*IF(AU331&lt;$I$29,1,0),0)</f>
        <v>0</v>
      </c>
      <c r="AJ331" s="3">
        <f>MAX(0,MIN(AJ$71,$AD331-SUM($AE331:AI331)))</f>
        <v>0</v>
      </c>
      <c r="AK331" s="3">
        <f>IF($I$35="Ja",MAX(0,MIN(IF($I$36="væske",AS331,AT331)-AF331-AI331,$AD331-SUM($AE331:AJ331)))*$I$44*IF(AU331&lt;$I$33,1,0),0)</f>
        <v>0</v>
      </c>
      <c r="AL331" s="3">
        <f>MAX(0,MIN(AL$71,$AD331-SUM($AE331:AK331)))</f>
        <v>0</v>
      </c>
      <c r="AM331" s="3">
        <f t="shared" si="108"/>
        <v>0.8691350872875715</v>
      </c>
      <c r="AO331" s="55">
        <v>13.1</v>
      </c>
      <c r="AP331" s="58">
        <f t="shared" si="96"/>
        <v>3.6593925985507205</v>
      </c>
      <c r="AQ331" s="56">
        <f>IF($I$37="indtastes",$I$38,VLOOKUP(ROUND(AO331,0),'COP og ydelse'!$F$5:$J$31,3))</f>
        <v>3.8568812499999998</v>
      </c>
      <c r="AR331" s="56">
        <f t="shared" si="97"/>
        <v>3.6593925985507205</v>
      </c>
      <c r="AS331" s="56">
        <f t="shared" si="98"/>
        <v>2</v>
      </c>
      <c r="AT331" s="56">
        <f>IF($I$35="Ja",VLOOKUP(ROUND(AO331,0),'COP og ydelse'!$F$5:$J$31,5)/'COP og ydelse'!$J$14*$I$43,0)</f>
        <v>3.031754517032863</v>
      </c>
      <c r="AU331" s="3">
        <f t="shared" si="99"/>
        <v>206.28857621814905</v>
      </c>
      <c r="AV331" s="3">
        <f t="shared" si="100"/>
        <v>0.54242067216406398</v>
      </c>
      <c r="AW331" s="3">
        <f t="shared" si="101"/>
        <v>0</v>
      </c>
      <c r="AX331" s="3">
        <f t="shared" si="109"/>
        <v>1</v>
      </c>
      <c r="AY331" s="56">
        <f t="shared" si="102"/>
        <v>3.6593925985507205</v>
      </c>
      <c r="AZ331" s="3">
        <f t="shared" si="103"/>
        <v>0.14822696869936455</v>
      </c>
      <c r="BA331" s="3">
        <f t="shared" si="104"/>
        <v>206.28857621814905</v>
      </c>
      <c r="BB331" s="3">
        <f t="shared" si="110"/>
        <v>111.89518817201615</v>
      </c>
    </row>
    <row r="332" spans="9:54">
      <c r="I332" s="18"/>
      <c r="J332" s="16"/>
      <c r="M332" s="8">
        <f t="shared" si="111"/>
        <v>256</v>
      </c>
      <c r="N332" s="2">
        <v>7.5858400000000037</v>
      </c>
      <c r="O332" s="2">
        <v>0</v>
      </c>
      <c r="Q332" s="9">
        <f t="shared" ref="Q332:Q395" si="112">M332</f>
        <v>256</v>
      </c>
      <c r="R332" s="3">
        <f t="shared" si="92"/>
        <v>1.4040995651892429</v>
      </c>
      <c r="S332" s="3">
        <f t="shared" si="105"/>
        <v>0.83899504536507141</v>
      </c>
      <c r="T332" s="3">
        <f>MAX(0,MIN(T$71,$R332-SUM($S332:S332)))</f>
        <v>0</v>
      </c>
      <c r="U332" s="56">
        <f t="shared" si="93"/>
        <v>0</v>
      </c>
      <c r="V332" s="3">
        <f>MAX(0,MIN(V$71,$R332-SUM($S332:U332)))</f>
        <v>0</v>
      </c>
      <c r="W332" s="3">
        <f>MAX(0,MIN(W$71,$R332-SUM($S332:V332)))</f>
        <v>0</v>
      </c>
      <c r="X332" s="3">
        <f>MAX(0,MIN(X$71,$R332-SUM($S332:W332)))</f>
        <v>0.56510451982417154</v>
      </c>
      <c r="Y332" s="3">
        <f>MAX(0,MIN(Y$71,$R332-SUM($S332:X332)))</f>
        <v>0</v>
      </c>
      <c r="Z332" s="3">
        <f>MAX(0,MIN(Z$71,$R332-SUM($S332:Y332)))</f>
        <v>0</v>
      </c>
      <c r="AA332" s="3">
        <f t="shared" si="106"/>
        <v>0.83899504536507141</v>
      </c>
      <c r="AC332" s="9">
        <f t="shared" si="94"/>
        <v>256</v>
      </c>
      <c r="AD332" s="3">
        <f t="shared" si="95"/>
        <v>1.4040995651892429</v>
      </c>
      <c r="AE332" s="3">
        <f>MIN(R332,Solvarmeproduktion!M260*$I$16/1000/24)</f>
        <v>0.83899504536507141</v>
      </c>
      <c r="AF332" s="3">
        <f>IF($I$35="Ja",MAX(0,MIN(IF($I$36="væske",AS332,AT332),$AD332-SUM($AE332:AE332)))*$I$44*IF(AU332&lt;$I$23,1,0),0)</f>
        <v>0.56510451982417154</v>
      </c>
      <c r="AG332" s="56">
        <f t="shared" si="107"/>
        <v>0</v>
      </c>
      <c r="AH332" s="3">
        <f>MAX(0,MIN(AH$71,$AD332-SUM($AE332:AG332)))</f>
        <v>0</v>
      </c>
      <c r="AI332" s="3">
        <f>IF($I$35="Ja",MAX(0,MIN(IF($I$36="væske",AS332,AT332)-AF332,$AD332-SUM($AE332:AH332)))*$I$44*IF(AU332&lt;$I$29,1,0),0)</f>
        <v>0</v>
      </c>
      <c r="AJ332" s="3">
        <f>MAX(0,MIN(AJ$71,$AD332-SUM($AE332:AI332)))</f>
        <v>0</v>
      </c>
      <c r="AK332" s="3">
        <f>IF($I$35="Ja",MAX(0,MIN(IF($I$36="væske",AS332,AT332)-AF332-AI332,$AD332-SUM($AE332:AJ332)))*$I$44*IF(AU332&lt;$I$33,1,0),0)</f>
        <v>0</v>
      </c>
      <c r="AL332" s="3">
        <f>MAX(0,MIN(AL$71,$AD332-SUM($AE332:AK332)))</f>
        <v>0</v>
      </c>
      <c r="AM332" s="3">
        <f t="shared" si="108"/>
        <v>0.83899504536507141</v>
      </c>
      <c r="AO332" s="55">
        <v>13.1</v>
      </c>
      <c r="AP332" s="58">
        <f t="shared" si="96"/>
        <v>3.6593925985507205</v>
      </c>
      <c r="AQ332" s="56">
        <f>IF($I$37="indtastes",$I$38,VLOOKUP(ROUND(AO332,0),'COP og ydelse'!$F$5:$J$31,3))</f>
        <v>3.8568812499999998</v>
      </c>
      <c r="AR332" s="56">
        <f t="shared" si="97"/>
        <v>3.6593925985507205</v>
      </c>
      <c r="AS332" s="56">
        <f t="shared" si="98"/>
        <v>2</v>
      </c>
      <c r="AT332" s="56">
        <f>IF($I$35="Ja",VLOOKUP(ROUND(AO332,0),'COP og ydelse'!$F$5:$J$31,5)/'COP og ydelse'!$J$14*$I$43,0)</f>
        <v>3.031754517032863</v>
      </c>
      <c r="AU332" s="3">
        <f t="shared" si="99"/>
        <v>206.28857621814905</v>
      </c>
      <c r="AV332" s="3">
        <f t="shared" si="100"/>
        <v>0.56510451982417154</v>
      </c>
      <c r="AW332" s="3">
        <f t="shared" si="101"/>
        <v>0</v>
      </c>
      <c r="AX332" s="3">
        <f t="shared" si="109"/>
        <v>1</v>
      </c>
      <c r="AY332" s="56">
        <f t="shared" si="102"/>
        <v>3.6593925985507205</v>
      </c>
      <c r="AZ332" s="3">
        <f t="shared" si="103"/>
        <v>0.15442577001658078</v>
      </c>
      <c r="BA332" s="3">
        <f t="shared" si="104"/>
        <v>206.28857621814905</v>
      </c>
      <c r="BB332" s="3">
        <f t="shared" si="110"/>
        <v>116.57460680896912</v>
      </c>
    </row>
    <row r="333" spans="9:54">
      <c r="I333" s="18"/>
      <c r="J333" s="16"/>
      <c r="M333" s="8">
        <f t="shared" si="111"/>
        <v>257</v>
      </c>
      <c r="N333" s="2">
        <v>7.3709809999999925</v>
      </c>
      <c r="O333" s="2">
        <v>0</v>
      </c>
      <c r="Q333" s="9">
        <f t="shared" si="112"/>
        <v>257</v>
      </c>
      <c r="R333" s="3">
        <f t="shared" ref="R333:R396" si="113">((N333-N$69)*(R$71/N$71)+N$69)*(R$70/N$70)</f>
        <v>1.3693045857569093</v>
      </c>
      <c r="S333" s="3">
        <f t="shared" si="105"/>
        <v>0.87889555131492869</v>
      </c>
      <c r="T333" s="3">
        <f>MAX(0,MIN(T$71,$R333-SUM($S333:S333)))</f>
        <v>0</v>
      </c>
      <c r="U333" s="56">
        <f t="shared" ref="U333:U396" si="114">IF((S333+T333)&lt;0.5*R333,S333*0.1,0)</f>
        <v>0</v>
      </c>
      <c r="V333" s="3">
        <f>MAX(0,MIN(V$71,$R333-SUM($S333:U333)))</f>
        <v>0</v>
      </c>
      <c r="W333" s="3">
        <f>MAX(0,MIN(W$71,$R333-SUM($S333:V333)))</f>
        <v>0</v>
      </c>
      <c r="X333" s="3">
        <f>MAX(0,MIN(X$71,$R333-SUM($S333:W333)))</f>
        <v>0.49040903444198058</v>
      </c>
      <c r="Y333" s="3">
        <f>MAX(0,MIN(Y$71,$R333-SUM($S333:X333)))</f>
        <v>0</v>
      </c>
      <c r="Z333" s="3">
        <f>MAX(0,MIN(Z$71,$R333-SUM($S333:Y333)))</f>
        <v>0</v>
      </c>
      <c r="AA333" s="3">
        <f t="shared" si="106"/>
        <v>0.87889555131492869</v>
      </c>
      <c r="AC333" s="9">
        <f t="shared" ref="AC333:AC396" si="115">Q333</f>
        <v>257</v>
      </c>
      <c r="AD333" s="3">
        <f t="shared" ref="AD333:AD396" si="116">R333</f>
        <v>1.3693045857569093</v>
      </c>
      <c r="AE333" s="3">
        <f>MIN(R333,Solvarmeproduktion!M261*$I$16/1000/24)</f>
        <v>0.87889555131492869</v>
      </c>
      <c r="AF333" s="3">
        <f>IF($I$35="Ja",MAX(0,MIN(IF($I$36="væske",AS333,AT333),$AD333-SUM($AE333:AE333)))*$I$44*IF(AU333&lt;$I$23,1,0),0)</f>
        <v>0.49040903444198058</v>
      </c>
      <c r="AG333" s="56">
        <f t="shared" si="107"/>
        <v>0</v>
      </c>
      <c r="AH333" s="3">
        <f>MAX(0,MIN(AH$71,$AD333-SUM($AE333:AG333)))</f>
        <v>0</v>
      </c>
      <c r="AI333" s="3">
        <f>IF($I$35="Ja",MAX(0,MIN(IF($I$36="væske",AS333,AT333)-AF333,$AD333-SUM($AE333:AH333)))*$I$44*IF(AU333&lt;$I$29,1,0),0)</f>
        <v>0</v>
      </c>
      <c r="AJ333" s="3">
        <f>MAX(0,MIN(AJ$71,$AD333-SUM($AE333:AI333)))</f>
        <v>0</v>
      </c>
      <c r="AK333" s="3">
        <f>IF($I$35="Ja",MAX(0,MIN(IF($I$36="væske",AS333,AT333)-AF333-AI333,$AD333-SUM($AE333:AJ333)))*$I$44*IF(AU333&lt;$I$33,1,0),0)</f>
        <v>0</v>
      </c>
      <c r="AL333" s="3">
        <f>MAX(0,MIN(AL$71,$AD333-SUM($AE333:AK333)))</f>
        <v>0</v>
      </c>
      <c r="AM333" s="3">
        <f t="shared" si="108"/>
        <v>0.87889555131492869</v>
      </c>
      <c r="AO333" s="55">
        <v>13.1</v>
      </c>
      <c r="AP333" s="58">
        <f t="shared" ref="AP333:AP396" si="117">IF($I$36="Væske",IF($I$37="Beregnes",$F$63*$I$41,$I$38),0)</f>
        <v>3.6593925985507205</v>
      </c>
      <c r="AQ333" s="56">
        <f>IF($I$37="indtastes",$I$38,VLOOKUP(ROUND(AO333,0),'COP og ydelse'!$F$5:$J$31,3))</f>
        <v>3.8568812499999998</v>
      </c>
      <c r="AR333" s="56">
        <f t="shared" ref="AR333:AR396" si="118">IF($I$35="Ja",IF($I$36="Væske",AP333,AQ333),0)</f>
        <v>3.6593925985507205</v>
      </c>
      <c r="AS333" s="56">
        <f t="shared" ref="AS333:AS396" si="119">IF($I$35="Ja",$I$43,0)</f>
        <v>2</v>
      </c>
      <c r="AT333" s="56">
        <f>IF($I$35="Ja",VLOOKUP(ROUND(AO333,0),'COP og ydelse'!$F$5:$J$31,5)/'COP og ydelse'!$J$14*$I$43,0)</f>
        <v>3.031754517032863</v>
      </c>
      <c r="AU333" s="3">
        <f t="shared" ref="AU333:AU396" si="120">IF($I$35="Ja",$I$45/AR333+$I$46+(AR333-1)/AR333*($I$47-$I$48*$I$49),0)</f>
        <v>206.28857621814905</v>
      </c>
      <c r="AV333" s="3">
        <f t="shared" ref="AV333:AV396" si="121">AF333+AI333+AK333</f>
        <v>0.49040903444198058</v>
      </c>
      <c r="AW333" s="3">
        <f t="shared" ref="AW333:AW396" si="122">AH333+AJ333+AL333</f>
        <v>0</v>
      </c>
      <c r="AX333" s="3">
        <f t="shared" si="109"/>
        <v>1</v>
      </c>
      <c r="AY333" s="56">
        <f t="shared" ref="AY333:AY396" si="123">IF($I$35="Ja",IF($I$36="Væske",AP333,AQ333)*AX333,0)</f>
        <v>3.6593925985507205</v>
      </c>
      <c r="AZ333" s="3">
        <f t="shared" ref="AZ333:AZ396" si="124">IF($I$35="Ja",(AV333)/AY333,0)</f>
        <v>0.13401377994703384</v>
      </c>
      <c r="BA333" s="3">
        <f t="shared" ref="BA333:BA396" si="125">IF($I$35="Ja",$I$45/AY333+$I$46+(AY333-1)/AY333*($I$47-$I$48*$I$49),0)</f>
        <v>206.28857621814905</v>
      </c>
      <c r="BB333" s="3">
        <f t="shared" si="110"/>
        <v>101.16578147955339</v>
      </c>
    </row>
    <row r="334" spans="9:54">
      <c r="I334" s="18"/>
      <c r="J334" s="16"/>
      <c r="M334" s="8">
        <f t="shared" si="111"/>
        <v>258</v>
      </c>
      <c r="N334" s="2">
        <v>7.2213469999999971</v>
      </c>
      <c r="O334" s="2">
        <v>0</v>
      </c>
      <c r="Q334" s="9">
        <f t="shared" si="112"/>
        <v>258</v>
      </c>
      <c r="R334" s="3">
        <f t="shared" si="113"/>
        <v>1.3450723592624296</v>
      </c>
      <c r="S334" s="3">
        <f t="shared" ref="S334:S397" si="126">AE334</f>
        <v>0.69239746286671433</v>
      </c>
      <c r="T334" s="3">
        <f>MAX(0,MIN(T$71,$R334-SUM($S334:S334)))</f>
        <v>0</v>
      </c>
      <c r="U334" s="56">
        <f t="shared" si="114"/>
        <v>0</v>
      </c>
      <c r="V334" s="3">
        <f>MAX(0,MIN(V$71,$R334-SUM($S334:U334)))</f>
        <v>0</v>
      </c>
      <c r="W334" s="3">
        <f>MAX(0,MIN(W$71,$R334-SUM($S334:V334)))</f>
        <v>0</v>
      </c>
      <c r="X334" s="3">
        <f>MAX(0,MIN(X$71,$R334-SUM($S334:W334)))</f>
        <v>0.6526748963957153</v>
      </c>
      <c r="Y334" s="3">
        <f>MAX(0,MIN(Y$71,$R334-SUM($S334:X334)))</f>
        <v>0</v>
      </c>
      <c r="Z334" s="3">
        <f>MAX(0,MIN(Z$71,$R334-SUM($S334:Y334)))</f>
        <v>0</v>
      </c>
      <c r="AA334" s="3">
        <f t="shared" ref="AA334:AA397" si="127">S334+U334</f>
        <v>0.69239746286671433</v>
      </c>
      <c r="AC334" s="9">
        <f t="shared" si="115"/>
        <v>258</v>
      </c>
      <c r="AD334" s="3">
        <f t="shared" si="116"/>
        <v>1.3450723592624296</v>
      </c>
      <c r="AE334" s="3">
        <f>MIN(R334,Solvarmeproduktion!M262*$I$16/1000/24)</f>
        <v>0.69239746286671433</v>
      </c>
      <c r="AF334" s="3">
        <f>IF($I$35="Ja",MAX(0,MIN(IF($I$36="væske",AS334,AT334),$AD334-SUM($AE334:AE334)))*$I$44*IF(AU334&lt;$I$23,1,0),0)</f>
        <v>0.6526748963957153</v>
      </c>
      <c r="AG334" s="56">
        <f t="shared" ref="AG334:AG397" si="128">IF((AE334+AF334)&lt;0.5*AD334,AE334*0.1,0)</f>
        <v>0</v>
      </c>
      <c r="AH334" s="3">
        <f>MAX(0,MIN(AH$71,$AD334-SUM($AE334:AG334)))</f>
        <v>0</v>
      </c>
      <c r="AI334" s="3">
        <f>IF($I$35="Ja",MAX(0,MIN(IF($I$36="væske",AS334,AT334)-AF334,$AD334-SUM($AE334:AH334)))*$I$44*IF(AU334&lt;$I$29,1,0),0)</f>
        <v>0</v>
      </c>
      <c r="AJ334" s="3">
        <f>MAX(0,MIN(AJ$71,$AD334-SUM($AE334:AI334)))</f>
        <v>0</v>
      </c>
      <c r="AK334" s="3">
        <f>IF($I$35="Ja",MAX(0,MIN(IF($I$36="væske",AS334,AT334)-AF334-AI334,$AD334-SUM($AE334:AJ334)))*$I$44*IF(AU334&lt;$I$33,1,0),0)</f>
        <v>0</v>
      </c>
      <c r="AL334" s="3">
        <f>MAX(0,MIN(AL$71,$AD334-SUM($AE334:AK334)))</f>
        <v>0</v>
      </c>
      <c r="AM334" s="3">
        <f t="shared" ref="AM334:AM397" si="129">AE334+AG334</f>
        <v>0.69239746286671433</v>
      </c>
      <c r="AO334" s="55">
        <v>13.1</v>
      </c>
      <c r="AP334" s="58">
        <f t="shared" si="117"/>
        <v>3.6593925985507205</v>
      </c>
      <c r="AQ334" s="56">
        <f>IF($I$37="indtastes",$I$38,VLOOKUP(ROUND(AO334,0),'COP og ydelse'!$F$5:$J$31,3))</f>
        <v>3.8568812499999998</v>
      </c>
      <c r="AR334" s="56">
        <f t="shared" si="118"/>
        <v>3.6593925985507205</v>
      </c>
      <c r="AS334" s="56">
        <f t="shared" si="119"/>
        <v>2</v>
      </c>
      <c r="AT334" s="56">
        <f>IF($I$35="Ja",VLOOKUP(ROUND(AO334,0),'COP og ydelse'!$F$5:$J$31,5)/'COP og ydelse'!$J$14*$I$43,0)</f>
        <v>3.031754517032863</v>
      </c>
      <c r="AU334" s="3">
        <f t="shared" si="120"/>
        <v>206.28857621814905</v>
      </c>
      <c r="AV334" s="3">
        <f t="shared" si="121"/>
        <v>0.6526748963957153</v>
      </c>
      <c r="AW334" s="3">
        <f t="shared" si="122"/>
        <v>0</v>
      </c>
      <c r="AX334" s="3">
        <f t="shared" ref="AX334:AX397" si="130">IF(AV334&gt;0,IF(AW334&gt;AV334,1.15,(AW334/AV334*0.15+1)),1)</f>
        <v>1</v>
      </c>
      <c r="AY334" s="56">
        <f t="shared" si="123"/>
        <v>3.6593925985507205</v>
      </c>
      <c r="AZ334" s="3">
        <f t="shared" si="124"/>
        <v>0.17835607380694904</v>
      </c>
      <c r="BA334" s="3">
        <f t="shared" si="125"/>
        <v>206.28857621814905</v>
      </c>
      <c r="BB334" s="3">
        <f t="shared" ref="BB334:BB397" si="131">BA334*AV334</f>
        <v>134.63937511080005</v>
      </c>
    </row>
    <row r="335" spans="9:54">
      <c r="I335" s="18"/>
      <c r="J335" s="16"/>
      <c r="M335" s="8">
        <f t="shared" ref="M335:M398" si="132">M334+1</f>
        <v>259</v>
      </c>
      <c r="N335" s="2">
        <v>7.037183000000006</v>
      </c>
      <c r="O335" s="2">
        <v>0</v>
      </c>
      <c r="Q335" s="9">
        <f t="shared" si="112"/>
        <v>259</v>
      </c>
      <c r="R335" s="3">
        <f t="shared" si="113"/>
        <v>1.3152482299861339</v>
      </c>
      <c r="S335" s="3">
        <f t="shared" si="126"/>
        <v>0.73836434496492831</v>
      </c>
      <c r="T335" s="3">
        <f>MAX(0,MIN(T$71,$R335-SUM($S335:S335)))</f>
        <v>0</v>
      </c>
      <c r="U335" s="56">
        <f t="shared" si="114"/>
        <v>0</v>
      </c>
      <c r="V335" s="3">
        <f>MAX(0,MIN(V$71,$R335-SUM($S335:U335)))</f>
        <v>0</v>
      </c>
      <c r="W335" s="3">
        <f>MAX(0,MIN(W$71,$R335-SUM($S335:V335)))</f>
        <v>0</v>
      </c>
      <c r="X335" s="3">
        <f>MAX(0,MIN(X$71,$R335-SUM($S335:W335)))</f>
        <v>0.57688388502120558</v>
      </c>
      <c r="Y335" s="3">
        <f>MAX(0,MIN(Y$71,$R335-SUM($S335:X335)))</f>
        <v>0</v>
      </c>
      <c r="Z335" s="3">
        <f>MAX(0,MIN(Z$71,$R335-SUM($S335:Y335)))</f>
        <v>0</v>
      </c>
      <c r="AA335" s="3">
        <f t="shared" si="127"/>
        <v>0.73836434496492831</v>
      </c>
      <c r="AC335" s="9">
        <f t="shared" si="115"/>
        <v>259</v>
      </c>
      <c r="AD335" s="3">
        <f t="shared" si="116"/>
        <v>1.3152482299861339</v>
      </c>
      <c r="AE335" s="3">
        <f>MIN(R335,Solvarmeproduktion!M263*$I$16/1000/24)</f>
        <v>0.73836434496492831</v>
      </c>
      <c r="AF335" s="3">
        <f>IF($I$35="Ja",MAX(0,MIN(IF($I$36="væske",AS335,AT335),$AD335-SUM($AE335:AE335)))*$I$44*IF(AU335&lt;$I$23,1,0),0)</f>
        <v>0.57688388502120558</v>
      </c>
      <c r="AG335" s="56">
        <f t="shared" si="128"/>
        <v>0</v>
      </c>
      <c r="AH335" s="3">
        <f>MAX(0,MIN(AH$71,$AD335-SUM($AE335:AG335)))</f>
        <v>0</v>
      </c>
      <c r="AI335" s="3">
        <f>IF($I$35="Ja",MAX(0,MIN(IF($I$36="væske",AS335,AT335)-AF335,$AD335-SUM($AE335:AH335)))*$I$44*IF(AU335&lt;$I$29,1,0),0)</f>
        <v>0</v>
      </c>
      <c r="AJ335" s="3">
        <f>MAX(0,MIN(AJ$71,$AD335-SUM($AE335:AI335)))</f>
        <v>0</v>
      </c>
      <c r="AK335" s="3">
        <f>IF($I$35="Ja",MAX(0,MIN(IF($I$36="væske",AS335,AT335)-AF335-AI335,$AD335-SUM($AE335:AJ335)))*$I$44*IF(AU335&lt;$I$33,1,0),0)</f>
        <v>0</v>
      </c>
      <c r="AL335" s="3">
        <f>MAX(0,MIN(AL$71,$AD335-SUM($AE335:AK335)))</f>
        <v>0</v>
      </c>
      <c r="AM335" s="3">
        <f t="shared" si="129"/>
        <v>0.73836434496492831</v>
      </c>
      <c r="AO335" s="55">
        <v>13.1</v>
      </c>
      <c r="AP335" s="58">
        <f t="shared" si="117"/>
        <v>3.6593925985507205</v>
      </c>
      <c r="AQ335" s="56">
        <f>IF($I$37="indtastes",$I$38,VLOOKUP(ROUND(AO335,0),'COP og ydelse'!$F$5:$J$31,3))</f>
        <v>3.8568812499999998</v>
      </c>
      <c r="AR335" s="56">
        <f t="shared" si="118"/>
        <v>3.6593925985507205</v>
      </c>
      <c r="AS335" s="56">
        <f t="shared" si="119"/>
        <v>2</v>
      </c>
      <c r="AT335" s="56">
        <f>IF($I$35="Ja",VLOOKUP(ROUND(AO335,0),'COP og ydelse'!$F$5:$J$31,5)/'COP og ydelse'!$J$14*$I$43,0)</f>
        <v>3.031754517032863</v>
      </c>
      <c r="AU335" s="3">
        <f t="shared" si="120"/>
        <v>206.28857621814905</v>
      </c>
      <c r="AV335" s="3">
        <f t="shared" si="121"/>
        <v>0.57688388502120558</v>
      </c>
      <c r="AW335" s="3">
        <f t="shared" si="122"/>
        <v>0</v>
      </c>
      <c r="AX335" s="3">
        <f t="shared" si="130"/>
        <v>1</v>
      </c>
      <c r="AY335" s="56">
        <f t="shared" si="123"/>
        <v>3.6593925985507205</v>
      </c>
      <c r="AZ335" s="3">
        <f t="shared" si="124"/>
        <v>0.15764471001271546</v>
      </c>
      <c r="BA335" s="3">
        <f t="shared" si="125"/>
        <v>206.28857621814905</v>
      </c>
      <c r="BB335" s="3">
        <f t="shared" si="131"/>
        <v>119.0045552842189</v>
      </c>
    </row>
    <row r="336" spans="9:54">
      <c r="I336" s="18"/>
      <c r="J336" s="16"/>
      <c r="M336" s="8">
        <f t="shared" si="132"/>
        <v>260</v>
      </c>
      <c r="N336" s="2">
        <v>6.9182430000000013</v>
      </c>
      <c r="O336" s="2">
        <v>0</v>
      </c>
      <c r="Q336" s="9">
        <f t="shared" si="112"/>
        <v>260</v>
      </c>
      <c r="R336" s="3">
        <f t="shared" si="113"/>
        <v>1.295986691704369</v>
      </c>
      <c r="S336" s="3">
        <f t="shared" si="126"/>
        <v>0.70946672198992855</v>
      </c>
      <c r="T336" s="3">
        <f>MAX(0,MIN(T$71,$R336-SUM($S336:S336)))</f>
        <v>0</v>
      </c>
      <c r="U336" s="56">
        <f t="shared" si="114"/>
        <v>0</v>
      </c>
      <c r="V336" s="3">
        <f>MAX(0,MIN(V$71,$R336-SUM($S336:U336)))</f>
        <v>0</v>
      </c>
      <c r="W336" s="3">
        <f>MAX(0,MIN(W$71,$R336-SUM($S336:V336)))</f>
        <v>0</v>
      </c>
      <c r="X336" s="3">
        <f>MAX(0,MIN(X$71,$R336-SUM($S336:W336)))</f>
        <v>0.58651996971444043</v>
      </c>
      <c r="Y336" s="3">
        <f>MAX(0,MIN(Y$71,$R336-SUM($S336:X336)))</f>
        <v>0</v>
      </c>
      <c r="Z336" s="3">
        <f>MAX(0,MIN(Z$71,$R336-SUM($S336:Y336)))</f>
        <v>0</v>
      </c>
      <c r="AA336" s="3">
        <f t="shared" si="127"/>
        <v>0.70946672198992855</v>
      </c>
      <c r="AC336" s="9">
        <f t="shared" si="115"/>
        <v>260</v>
      </c>
      <c r="AD336" s="3">
        <f t="shared" si="116"/>
        <v>1.295986691704369</v>
      </c>
      <c r="AE336" s="3">
        <f>MIN(R336,Solvarmeproduktion!M264*$I$16/1000/24)</f>
        <v>0.70946672198992855</v>
      </c>
      <c r="AF336" s="3">
        <f>IF($I$35="Ja",MAX(0,MIN(IF($I$36="væske",AS336,AT336),$AD336-SUM($AE336:AE336)))*$I$44*IF(AU336&lt;$I$23,1,0),0)</f>
        <v>0.58651996971444043</v>
      </c>
      <c r="AG336" s="56">
        <f t="shared" si="128"/>
        <v>0</v>
      </c>
      <c r="AH336" s="3">
        <f>MAX(0,MIN(AH$71,$AD336-SUM($AE336:AG336)))</f>
        <v>0</v>
      </c>
      <c r="AI336" s="3">
        <f>IF($I$35="Ja",MAX(0,MIN(IF($I$36="væske",AS336,AT336)-AF336,$AD336-SUM($AE336:AH336)))*$I$44*IF(AU336&lt;$I$29,1,0),0)</f>
        <v>0</v>
      </c>
      <c r="AJ336" s="3">
        <f>MAX(0,MIN(AJ$71,$AD336-SUM($AE336:AI336)))</f>
        <v>0</v>
      </c>
      <c r="AK336" s="3">
        <f>IF($I$35="Ja",MAX(0,MIN(IF($I$36="væske",AS336,AT336)-AF336-AI336,$AD336-SUM($AE336:AJ336)))*$I$44*IF(AU336&lt;$I$33,1,0),0)</f>
        <v>0</v>
      </c>
      <c r="AL336" s="3">
        <f>MAX(0,MIN(AL$71,$AD336-SUM($AE336:AK336)))</f>
        <v>0</v>
      </c>
      <c r="AM336" s="3">
        <f t="shared" si="129"/>
        <v>0.70946672198992855</v>
      </c>
      <c r="AO336" s="55">
        <v>13.3</v>
      </c>
      <c r="AP336" s="58">
        <f t="shared" si="117"/>
        <v>3.6593925985507205</v>
      </c>
      <c r="AQ336" s="56">
        <f>IF($I$37="indtastes",$I$38,VLOOKUP(ROUND(AO336,0),'COP og ydelse'!$F$5:$J$31,3))</f>
        <v>3.8568812499999998</v>
      </c>
      <c r="AR336" s="56">
        <f t="shared" si="118"/>
        <v>3.6593925985507205</v>
      </c>
      <c r="AS336" s="56">
        <f t="shared" si="119"/>
        <v>2</v>
      </c>
      <c r="AT336" s="56">
        <f>IF($I$35="Ja",VLOOKUP(ROUND(AO336,0),'COP og ydelse'!$F$5:$J$31,5)/'COP og ydelse'!$J$14*$I$43,0)</f>
        <v>3.031754517032863</v>
      </c>
      <c r="AU336" s="3">
        <f t="shared" si="120"/>
        <v>206.28857621814905</v>
      </c>
      <c r="AV336" s="3">
        <f t="shared" si="121"/>
        <v>0.58651996971444043</v>
      </c>
      <c r="AW336" s="3">
        <f t="shared" si="122"/>
        <v>0</v>
      </c>
      <c r="AX336" s="3">
        <f t="shared" si="130"/>
        <v>1</v>
      </c>
      <c r="AY336" s="56">
        <f t="shared" si="123"/>
        <v>3.6593925985507205</v>
      </c>
      <c r="AZ336" s="3">
        <f t="shared" si="124"/>
        <v>0.16027795704312459</v>
      </c>
      <c r="BA336" s="3">
        <f t="shared" si="125"/>
        <v>206.28857621814905</v>
      </c>
      <c r="BB336" s="3">
        <f t="shared" si="131"/>
        <v>120.99236947590381</v>
      </c>
    </row>
    <row r="337" spans="9:54">
      <c r="I337" s="18"/>
      <c r="J337" s="16"/>
      <c r="M337" s="8">
        <f t="shared" si="132"/>
        <v>261</v>
      </c>
      <c r="N337" s="2">
        <v>6.9067329999999956</v>
      </c>
      <c r="O337" s="2">
        <v>0</v>
      </c>
      <c r="Q337" s="9">
        <f t="shared" si="112"/>
        <v>261</v>
      </c>
      <c r="R337" s="3">
        <f t="shared" si="113"/>
        <v>1.2941227241104292</v>
      </c>
      <c r="S337" s="3">
        <f t="shared" si="126"/>
        <v>0.58654271286064286</v>
      </c>
      <c r="T337" s="3">
        <f>MAX(0,MIN(T$71,$R337-SUM($S337:S337)))</f>
        <v>0</v>
      </c>
      <c r="U337" s="56">
        <f t="shared" si="114"/>
        <v>5.8654271286064291E-2</v>
      </c>
      <c r="V337" s="3">
        <f>MAX(0,MIN(V$71,$R337-SUM($S337:U337)))</f>
        <v>0</v>
      </c>
      <c r="W337" s="3">
        <f>MAX(0,MIN(W$71,$R337-SUM($S337:V337)))</f>
        <v>0</v>
      </c>
      <c r="X337" s="3">
        <f>MAX(0,MIN(X$71,$R337-SUM($S337:W337)))</f>
        <v>0.64892573996372205</v>
      </c>
      <c r="Y337" s="3">
        <f>MAX(0,MIN(Y$71,$R337-SUM($S337:X337)))</f>
        <v>0</v>
      </c>
      <c r="Z337" s="3">
        <f>MAX(0,MIN(Z$71,$R337-SUM($S337:Y337)))</f>
        <v>0</v>
      </c>
      <c r="AA337" s="3">
        <f t="shared" si="127"/>
        <v>0.64519698414670712</v>
      </c>
      <c r="AC337" s="9">
        <f t="shared" si="115"/>
        <v>261</v>
      </c>
      <c r="AD337" s="3">
        <f t="shared" si="116"/>
        <v>1.2941227241104292</v>
      </c>
      <c r="AE337" s="3">
        <f>MIN(R337,Solvarmeproduktion!M265*$I$16/1000/24)</f>
        <v>0.58654271286064286</v>
      </c>
      <c r="AF337" s="3">
        <f>IF($I$35="Ja",MAX(0,MIN(IF($I$36="væske",AS337,AT337),$AD337-SUM($AE337:AE337)))*$I$44*IF(AU337&lt;$I$23,1,0),0)</f>
        <v>0.70758001124978631</v>
      </c>
      <c r="AG337" s="56">
        <f t="shared" si="128"/>
        <v>0</v>
      </c>
      <c r="AH337" s="3">
        <f>MAX(0,MIN(AH$71,$AD337-SUM($AE337:AG337)))</f>
        <v>0</v>
      </c>
      <c r="AI337" s="3">
        <f>IF($I$35="Ja",MAX(0,MIN(IF($I$36="væske",AS337,AT337)-AF337,$AD337-SUM($AE337:AH337)))*$I$44*IF(AU337&lt;$I$29,1,0),0)</f>
        <v>0</v>
      </c>
      <c r="AJ337" s="3">
        <f>MAX(0,MIN(AJ$71,$AD337-SUM($AE337:AI337)))</f>
        <v>0</v>
      </c>
      <c r="AK337" s="3">
        <f>IF($I$35="Ja",MAX(0,MIN(IF($I$36="væske",AS337,AT337)-AF337-AI337,$AD337-SUM($AE337:AJ337)))*$I$44*IF(AU337&lt;$I$33,1,0),0)</f>
        <v>0</v>
      </c>
      <c r="AL337" s="3">
        <f>MAX(0,MIN(AL$71,$AD337-SUM($AE337:AK337)))</f>
        <v>0</v>
      </c>
      <c r="AM337" s="3">
        <f t="shared" si="129"/>
        <v>0.58654271286064286</v>
      </c>
      <c r="AO337" s="55">
        <v>13.3</v>
      </c>
      <c r="AP337" s="58">
        <f t="shared" si="117"/>
        <v>3.6593925985507205</v>
      </c>
      <c r="AQ337" s="56">
        <f>IF($I$37="indtastes",$I$38,VLOOKUP(ROUND(AO337,0),'COP og ydelse'!$F$5:$J$31,3))</f>
        <v>3.8568812499999998</v>
      </c>
      <c r="AR337" s="56">
        <f t="shared" si="118"/>
        <v>3.6593925985507205</v>
      </c>
      <c r="AS337" s="56">
        <f t="shared" si="119"/>
        <v>2</v>
      </c>
      <c r="AT337" s="56">
        <f>IF($I$35="Ja",VLOOKUP(ROUND(AO337,0),'COP og ydelse'!$F$5:$J$31,5)/'COP og ydelse'!$J$14*$I$43,0)</f>
        <v>3.031754517032863</v>
      </c>
      <c r="AU337" s="3">
        <f t="shared" si="120"/>
        <v>206.28857621814905</v>
      </c>
      <c r="AV337" s="3">
        <f t="shared" si="121"/>
        <v>0.70758001124978631</v>
      </c>
      <c r="AW337" s="3">
        <f t="shared" si="122"/>
        <v>0</v>
      </c>
      <c r="AX337" s="3">
        <f t="shared" si="130"/>
        <v>1</v>
      </c>
      <c r="AY337" s="56">
        <f t="shared" si="123"/>
        <v>3.6593925985507205</v>
      </c>
      <c r="AZ337" s="3">
        <f t="shared" si="124"/>
        <v>0.19335996130341929</v>
      </c>
      <c r="BA337" s="3">
        <f t="shared" si="125"/>
        <v>206.28857621814905</v>
      </c>
      <c r="BB337" s="3">
        <f t="shared" si="131"/>
        <v>145.9656730811403</v>
      </c>
    </row>
    <row r="338" spans="9:54">
      <c r="I338" s="18"/>
      <c r="J338" s="16"/>
      <c r="M338" s="8">
        <f t="shared" si="132"/>
        <v>262</v>
      </c>
      <c r="N338" s="2">
        <v>6.4501569999999946</v>
      </c>
      <c r="O338" s="2">
        <v>0</v>
      </c>
      <c r="Q338" s="9">
        <f t="shared" si="112"/>
        <v>262</v>
      </c>
      <c r="R338" s="3">
        <f t="shared" si="113"/>
        <v>1.2201832916021498</v>
      </c>
      <c r="S338" s="3">
        <f t="shared" si="126"/>
        <v>0.52603641725885708</v>
      </c>
      <c r="T338" s="3">
        <f>MAX(0,MIN(T$71,$R338-SUM($S338:S338)))</f>
        <v>0</v>
      </c>
      <c r="U338" s="56">
        <f t="shared" si="114"/>
        <v>5.2603641725885712E-2</v>
      </c>
      <c r="V338" s="3">
        <f>MAX(0,MIN(V$71,$R338-SUM($S338:U338)))</f>
        <v>0</v>
      </c>
      <c r="W338" s="3">
        <f>MAX(0,MIN(W$71,$R338-SUM($S338:V338)))</f>
        <v>0</v>
      </c>
      <c r="X338" s="3">
        <f>MAX(0,MIN(X$71,$R338-SUM($S338:W338)))</f>
        <v>0.64154323261740698</v>
      </c>
      <c r="Y338" s="3">
        <f>MAX(0,MIN(Y$71,$R338-SUM($S338:X338)))</f>
        <v>0</v>
      </c>
      <c r="Z338" s="3">
        <f>MAX(0,MIN(Z$71,$R338-SUM($S338:Y338)))</f>
        <v>0</v>
      </c>
      <c r="AA338" s="3">
        <f t="shared" si="127"/>
        <v>0.5786400589847428</v>
      </c>
      <c r="AC338" s="9">
        <f t="shared" si="115"/>
        <v>262</v>
      </c>
      <c r="AD338" s="3">
        <f t="shared" si="116"/>
        <v>1.2201832916021498</v>
      </c>
      <c r="AE338" s="3">
        <f>MIN(R338,Solvarmeproduktion!M266*$I$16/1000/24)</f>
        <v>0.52603641725885708</v>
      </c>
      <c r="AF338" s="3">
        <f>IF($I$35="Ja",MAX(0,MIN(IF($I$36="væske",AS338,AT338),$AD338-SUM($AE338:AE338)))*$I$44*IF(AU338&lt;$I$23,1,0),0)</f>
        <v>0.6941468743432927</v>
      </c>
      <c r="AG338" s="56">
        <f t="shared" si="128"/>
        <v>0</v>
      </c>
      <c r="AH338" s="3">
        <f>MAX(0,MIN(AH$71,$AD338-SUM($AE338:AG338)))</f>
        <v>0</v>
      </c>
      <c r="AI338" s="3">
        <f>IF($I$35="Ja",MAX(0,MIN(IF($I$36="væske",AS338,AT338)-AF338,$AD338-SUM($AE338:AH338)))*$I$44*IF(AU338&lt;$I$29,1,0),0)</f>
        <v>0</v>
      </c>
      <c r="AJ338" s="3">
        <f>MAX(0,MIN(AJ$71,$AD338-SUM($AE338:AI338)))</f>
        <v>0</v>
      </c>
      <c r="AK338" s="3">
        <f>IF($I$35="Ja",MAX(0,MIN(IF($I$36="væske",AS338,AT338)-AF338-AI338,$AD338-SUM($AE338:AJ338)))*$I$44*IF(AU338&lt;$I$33,1,0),0)</f>
        <v>0</v>
      </c>
      <c r="AL338" s="3">
        <f>MAX(0,MIN(AL$71,$AD338-SUM($AE338:AK338)))</f>
        <v>0</v>
      </c>
      <c r="AM338" s="3">
        <f t="shared" si="129"/>
        <v>0.52603641725885708</v>
      </c>
      <c r="AO338" s="55">
        <v>13.3</v>
      </c>
      <c r="AP338" s="58">
        <f t="shared" si="117"/>
        <v>3.6593925985507205</v>
      </c>
      <c r="AQ338" s="56">
        <f>IF($I$37="indtastes",$I$38,VLOOKUP(ROUND(AO338,0),'COP og ydelse'!$F$5:$J$31,3))</f>
        <v>3.8568812499999998</v>
      </c>
      <c r="AR338" s="56">
        <f t="shared" si="118"/>
        <v>3.6593925985507205</v>
      </c>
      <c r="AS338" s="56">
        <f t="shared" si="119"/>
        <v>2</v>
      </c>
      <c r="AT338" s="56">
        <f>IF($I$35="Ja",VLOOKUP(ROUND(AO338,0),'COP og ydelse'!$F$5:$J$31,5)/'COP og ydelse'!$J$14*$I$43,0)</f>
        <v>3.031754517032863</v>
      </c>
      <c r="AU338" s="3">
        <f t="shared" si="120"/>
        <v>206.28857621814905</v>
      </c>
      <c r="AV338" s="3">
        <f t="shared" si="121"/>
        <v>0.6941468743432927</v>
      </c>
      <c r="AW338" s="3">
        <f t="shared" si="122"/>
        <v>0</v>
      </c>
      <c r="AX338" s="3">
        <f t="shared" si="130"/>
        <v>1</v>
      </c>
      <c r="AY338" s="56">
        <f t="shared" si="123"/>
        <v>3.6593925985507205</v>
      </c>
      <c r="AZ338" s="3">
        <f t="shared" si="124"/>
        <v>0.1896890961134384</v>
      </c>
      <c r="BA338" s="3">
        <f t="shared" si="125"/>
        <v>206.28857621814905</v>
      </c>
      <c r="BB338" s="3">
        <f t="shared" si="131"/>
        <v>143.19457039455625</v>
      </c>
    </row>
    <row r="339" spans="9:54">
      <c r="I339" s="18"/>
      <c r="J339" s="16"/>
      <c r="M339" s="8">
        <f t="shared" si="132"/>
        <v>263</v>
      </c>
      <c r="N339" s="2">
        <v>6.3657479999999973</v>
      </c>
      <c r="O339" s="2">
        <v>0</v>
      </c>
      <c r="Q339" s="9">
        <f t="shared" si="112"/>
        <v>263</v>
      </c>
      <c r="R339" s="3">
        <f t="shared" si="113"/>
        <v>1.2065138180455215</v>
      </c>
      <c r="S339" s="3">
        <f t="shared" si="126"/>
        <v>0.43193116094028583</v>
      </c>
      <c r="T339" s="3">
        <f>MAX(0,MIN(T$71,$R339-SUM($S339:S339)))</f>
        <v>0</v>
      </c>
      <c r="U339" s="56">
        <f t="shared" si="114"/>
        <v>4.3193116094028587E-2</v>
      </c>
      <c r="V339" s="3">
        <f>MAX(0,MIN(V$71,$R339-SUM($S339:U339)))</f>
        <v>0</v>
      </c>
      <c r="W339" s="3">
        <f>MAX(0,MIN(W$71,$R339-SUM($S339:V339)))</f>
        <v>0</v>
      </c>
      <c r="X339" s="3">
        <f>MAX(0,MIN(X$71,$R339-SUM($S339:W339)))</f>
        <v>0.73138954101120701</v>
      </c>
      <c r="Y339" s="3">
        <f>MAX(0,MIN(Y$71,$R339-SUM($S339:X339)))</f>
        <v>0</v>
      </c>
      <c r="Z339" s="3">
        <f>MAX(0,MIN(Z$71,$R339-SUM($S339:Y339)))</f>
        <v>0</v>
      </c>
      <c r="AA339" s="3">
        <f t="shared" si="127"/>
        <v>0.47512427703431442</v>
      </c>
      <c r="AC339" s="9">
        <f t="shared" si="115"/>
        <v>263</v>
      </c>
      <c r="AD339" s="3">
        <f t="shared" si="116"/>
        <v>1.2065138180455215</v>
      </c>
      <c r="AE339" s="3">
        <f>MIN(R339,Solvarmeproduktion!M267*$I$16/1000/24)</f>
        <v>0.43193116094028583</v>
      </c>
      <c r="AF339" s="3">
        <f>IF($I$35="Ja",MAX(0,MIN(IF($I$36="væske",AS339,AT339),$AD339-SUM($AE339:AE339)))*$I$44*IF(AU339&lt;$I$23,1,0),0)</f>
        <v>0.77458265710523566</v>
      </c>
      <c r="AG339" s="56">
        <f t="shared" si="128"/>
        <v>0</v>
      </c>
      <c r="AH339" s="3">
        <f>MAX(0,MIN(AH$71,$AD339-SUM($AE339:AG339)))</f>
        <v>0</v>
      </c>
      <c r="AI339" s="3">
        <f>IF($I$35="Ja",MAX(0,MIN(IF($I$36="væske",AS339,AT339)-AF339,$AD339-SUM($AE339:AH339)))*$I$44*IF(AU339&lt;$I$29,1,0),0)</f>
        <v>0</v>
      </c>
      <c r="AJ339" s="3">
        <f>MAX(0,MIN(AJ$71,$AD339-SUM($AE339:AI339)))</f>
        <v>0</v>
      </c>
      <c r="AK339" s="3">
        <f>IF($I$35="Ja",MAX(0,MIN(IF($I$36="væske",AS339,AT339)-AF339-AI339,$AD339-SUM($AE339:AJ339)))*$I$44*IF(AU339&lt;$I$33,1,0),0)</f>
        <v>0</v>
      </c>
      <c r="AL339" s="3">
        <f>MAX(0,MIN(AL$71,$AD339-SUM($AE339:AK339)))</f>
        <v>0</v>
      </c>
      <c r="AM339" s="3">
        <f t="shared" si="129"/>
        <v>0.43193116094028583</v>
      </c>
      <c r="AO339" s="55">
        <v>13.3</v>
      </c>
      <c r="AP339" s="58">
        <f t="shared" si="117"/>
        <v>3.6593925985507205</v>
      </c>
      <c r="AQ339" s="56">
        <f>IF($I$37="indtastes",$I$38,VLOOKUP(ROUND(AO339,0),'COP og ydelse'!$F$5:$J$31,3))</f>
        <v>3.8568812499999998</v>
      </c>
      <c r="AR339" s="56">
        <f t="shared" si="118"/>
        <v>3.6593925985507205</v>
      </c>
      <c r="AS339" s="56">
        <f t="shared" si="119"/>
        <v>2</v>
      </c>
      <c r="AT339" s="56">
        <f>IF($I$35="Ja",VLOOKUP(ROUND(AO339,0),'COP og ydelse'!$F$5:$J$31,5)/'COP og ydelse'!$J$14*$I$43,0)</f>
        <v>3.031754517032863</v>
      </c>
      <c r="AU339" s="3">
        <f t="shared" si="120"/>
        <v>206.28857621814905</v>
      </c>
      <c r="AV339" s="3">
        <f t="shared" si="121"/>
        <v>0.77458265710523566</v>
      </c>
      <c r="AW339" s="3">
        <f t="shared" si="122"/>
        <v>0</v>
      </c>
      <c r="AX339" s="3">
        <f t="shared" si="130"/>
        <v>1</v>
      </c>
      <c r="AY339" s="56">
        <f t="shared" si="123"/>
        <v>3.6593925985507205</v>
      </c>
      <c r="AZ339" s="3">
        <f t="shared" si="124"/>
        <v>0.21166973377275897</v>
      </c>
      <c r="BA339" s="3">
        <f t="shared" si="125"/>
        <v>206.28857621814905</v>
      </c>
      <c r="BB339" s="3">
        <f t="shared" si="131"/>
        <v>159.7875534975098</v>
      </c>
    </row>
    <row r="340" spans="9:54">
      <c r="I340" s="18"/>
      <c r="J340" s="16"/>
      <c r="M340" s="8">
        <f t="shared" si="132"/>
        <v>264</v>
      </c>
      <c r="N340" s="2">
        <v>6.273665999999996</v>
      </c>
      <c r="O340" s="2">
        <v>0</v>
      </c>
      <c r="Q340" s="9">
        <f t="shared" si="112"/>
        <v>264</v>
      </c>
      <c r="R340" s="3">
        <f t="shared" si="113"/>
        <v>1.1916017534073726</v>
      </c>
      <c r="S340" s="3">
        <f t="shared" si="126"/>
        <v>0.36741890745482153</v>
      </c>
      <c r="T340" s="3">
        <f>MAX(0,MIN(T$71,$R340-SUM($S340:S340)))</f>
        <v>0</v>
      </c>
      <c r="U340" s="56">
        <f t="shared" si="114"/>
        <v>3.6741890745482154E-2</v>
      </c>
      <c r="V340" s="3">
        <f>MAX(0,MIN(V$71,$R340-SUM($S340:U340)))</f>
        <v>0</v>
      </c>
      <c r="W340" s="3">
        <f>MAX(0,MIN(W$71,$R340-SUM($S340:V340)))</f>
        <v>0</v>
      </c>
      <c r="X340" s="3">
        <f>MAX(0,MIN(X$71,$R340-SUM($S340:W340)))</f>
        <v>0.78744095520706892</v>
      </c>
      <c r="Y340" s="3">
        <f>MAX(0,MIN(Y$71,$R340-SUM($S340:X340)))</f>
        <v>0</v>
      </c>
      <c r="Z340" s="3">
        <f>MAX(0,MIN(Z$71,$R340-SUM($S340:Y340)))</f>
        <v>0</v>
      </c>
      <c r="AA340" s="3">
        <f t="shared" si="127"/>
        <v>0.40416079820030371</v>
      </c>
      <c r="AC340" s="9">
        <f t="shared" si="115"/>
        <v>264</v>
      </c>
      <c r="AD340" s="3">
        <f t="shared" si="116"/>
        <v>1.1916017534073726</v>
      </c>
      <c r="AE340" s="3">
        <f>MIN(R340,Solvarmeproduktion!M268*$I$16/1000/24)</f>
        <v>0.36741890745482153</v>
      </c>
      <c r="AF340" s="3">
        <f>IF($I$35="Ja",MAX(0,MIN(IF($I$36="væske",AS340,AT340),$AD340-SUM($AE340:AE340)))*$I$44*IF(AU340&lt;$I$23,1,0),0)</f>
        <v>0.82418284595255109</v>
      </c>
      <c r="AG340" s="56">
        <f t="shared" si="128"/>
        <v>0</v>
      </c>
      <c r="AH340" s="3">
        <f>MAX(0,MIN(AH$71,$AD340-SUM($AE340:AG340)))</f>
        <v>0</v>
      </c>
      <c r="AI340" s="3">
        <f>IF($I$35="Ja",MAX(0,MIN(IF($I$36="væske",AS340,AT340)-AF340,$AD340-SUM($AE340:AH340)))*$I$44*IF(AU340&lt;$I$29,1,0),0)</f>
        <v>0</v>
      </c>
      <c r="AJ340" s="3">
        <f>MAX(0,MIN(AJ$71,$AD340-SUM($AE340:AI340)))</f>
        <v>0</v>
      </c>
      <c r="AK340" s="3">
        <f>IF($I$35="Ja",MAX(0,MIN(IF($I$36="væske",AS340,AT340)-AF340-AI340,$AD340-SUM($AE340:AJ340)))*$I$44*IF(AU340&lt;$I$33,1,0),0)</f>
        <v>0</v>
      </c>
      <c r="AL340" s="3">
        <f>MAX(0,MIN(AL$71,$AD340-SUM($AE340:AK340)))</f>
        <v>0</v>
      </c>
      <c r="AM340" s="3">
        <f t="shared" si="129"/>
        <v>0.36741890745482153</v>
      </c>
      <c r="AO340" s="55">
        <v>13.3</v>
      </c>
      <c r="AP340" s="58">
        <f t="shared" si="117"/>
        <v>3.6593925985507205</v>
      </c>
      <c r="AQ340" s="56">
        <f>IF($I$37="indtastes",$I$38,VLOOKUP(ROUND(AO340,0),'COP og ydelse'!$F$5:$J$31,3))</f>
        <v>3.8568812499999998</v>
      </c>
      <c r="AR340" s="56">
        <f t="shared" si="118"/>
        <v>3.6593925985507205</v>
      </c>
      <c r="AS340" s="56">
        <f t="shared" si="119"/>
        <v>2</v>
      </c>
      <c r="AT340" s="56">
        <f>IF($I$35="Ja",VLOOKUP(ROUND(AO340,0),'COP og ydelse'!$F$5:$J$31,5)/'COP og ydelse'!$J$14*$I$43,0)</f>
        <v>3.031754517032863</v>
      </c>
      <c r="AU340" s="3">
        <f t="shared" si="120"/>
        <v>206.28857621814905</v>
      </c>
      <c r="AV340" s="3">
        <f t="shared" si="121"/>
        <v>0.82418284595255109</v>
      </c>
      <c r="AW340" s="3">
        <f t="shared" si="122"/>
        <v>0</v>
      </c>
      <c r="AX340" s="3">
        <f t="shared" si="130"/>
        <v>1</v>
      </c>
      <c r="AY340" s="56">
        <f t="shared" si="123"/>
        <v>3.6593925985507205</v>
      </c>
      <c r="AZ340" s="3">
        <f t="shared" si="124"/>
        <v>0.22522394735097936</v>
      </c>
      <c r="BA340" s="3">
        <f t="shared" si="125"/>
        <v>206.28857621814905</v>
      </c>
      <c r="BB340" s="3">
        <f t="shared" si="131"/>
        <v>170.01950583497384</v>
      </c>
    </row>
    <row r="341" spans="9:54">
      <c r="I341" s="18"/>
      <c r="J341" s="16"/>
      <c r="M341" s="8">
        <f t="shared" si="132"/>
        <v>265</v>
      </c>
      <c r="N341" s="2">
        <v>6.1623999999999954</v>
      </c>
      <c r="O341" s="2">
        <v>0</v>
      </c>
      <c r="Q341" s="9">
        <f t="shared" si="112"/>
        <v>265</v>
      </c>
      <c r="R341" s="3">
        <f t="shared" si="113"/>
        <v>1.1735829681504466</v>
      </c>
      <c r="S341" s="3">
        <f t="shared" si="126"/>
        <v>0.41675614058160709</v>
      </c>
      <c r="T341" s="3">
        <f>MAX(0,MIN(T$71,$R341-SUM($S341:S341)))</f>
        <v>0</v>
      </c>
      <c r="U341" s="56">
        <f t="shared" si="114"/>
        <v>4.1675614058160712E-2</v>
      </c>
      <c r="V341" s="3">
        <f>MAX(0,MIN(V$71,$R341-SUM($S341:U341)))</f>
        <v>0</v>
      </c>
      <c r="W341" s="3">
        <f>MAX(0,MIN(W$71,$R341-SUM($S341:V341)))</f>
        <v>0</v>
      </c>
      <c r="X341" s="3">
        <f>MAX(0,MIN(X$71,$R341-SUM($S341:W341)))</f>
        <v>0.71515121351067878</v>
      </c>
      <c r="Y341" s="3">
        <f>MAX(0,MIN(Y$71,$R341-SUM($S341:X341)))</f>
        <v>0</v>
      </c>
      <c r="Z341" s="3">
        <f>MAX(0,MIN(Z$71,$R341-SUM($S341:Y341)))</f>
        <v>0</v>
      </c>
      <c r="AA341" s="3">
        <f t="shared" si="127"/>
        <v>0.45843175463976782</v>
      </c>
      <c r="AC341" s="9">
        <f t="shared" si="115"/>
        <v>265</v>
      </c>
      <c r="AD341" s="3">
        <f t="shared" si="116"/>
        <v>1.1735829681504466</v>
      </c>
      <c r="AE341" s="3">
        <f>MIN(R341,Solvarmeproduktion!M269*$I$16/1000/24)</f>
        <v>0.41675614058160709</v>
      </c>
      <c r="AF341" s="3">
        <f>IF($I$35="Ja",MAX(0,MIN(IF($I$36="væske",AS341,AT341),$AD341-SUM($AE341:AE341)))*$I$44*IF(AU341&lt;$I$23,1,0),0)</f>
        <v>0.75682682756883946</v>
      </c>
      <c r="AG341" s="56">
        <f t="shared" si="128"/>
        <v>0</v>
      </c>
      <c r="AH341" s="3">
        <f>MAX(0,MIN(AH$71,$AD341-SUM($AE341:AG341)))</f>
        <v>0</v>
      </c>
      <c r="AI341" s="3">
        <f>IF($I$35="Ja",MAX(0,MIN(IF($I$36="væske",AS341,AT341)-AF341,$AD341-SUM($AE341:AH341)))*$I$44*IF(AU341&lt;$I$29,1,0),0)</f>
        <v>0</v>
      </c>
      <c r="AJ341" s="3">
        <f>MAX(0,MIN(AJ$71,$AD341-SUM($AE341:AI341)))</f>
        <v>0</v>
      </c>
      <c r="AK341" s="3">
        <f>IF($I$35="Ja",MAX(0,MIN(IF($I$36="væske",AS341,AT341)-AF341-AI341,$AD341-SUM($AE341:AJ341)))*$I$44*IF(AU341&lt;$I$33,1,0),0)</f>
        <v>0</v>
      </c>
      <c r="AL341" s="3">
        <f>MAX(0,MIN(AL$71,$AD341-SUM($AE341:AK341)))</f>
        <v>0</v>
      </c>
      <c r="AM341" s="3">
        <f t="shared" si="129"/>
        <v>0.41675614058160709</v>
      </c>
      <c r="AO341" s="55">
        <v>13.3</v>
      </c>
      <c r="AP341" s="58">
        <f t="shared" si="117"/>
        <v>3.6593925985507205</v>
      </c>
      <c r="AQ341" s="56">
        <f>IF($I$37="indtastes",$I$38,VLOOKUP(ROUND(AO341,0),'COP og ydelse'!$F$5:$J$31,3))</f>
        <v>3.8568812499999998</v>
      </c>
      <c r="AR341" s="56">
        <f t="shared" si="118"/>
        <v>3.6593925985507205</v>
      </c>
      <c r="AS341" s="56">
        <f t="shared" si="119"/>
        <v>2</v>
      </c>
      <c r="AT341" s="56">
        <f>IF($I$35="Ja",VLOOKUP(ROUND(AO341,0),'COP og ydelse'!$F$5:$J$31,5)/'COP og ydelse'!$J$14*$I$43,0)</f>
        <v>3.031754517032863</v>
      </c>
      <c r="AU341" s="3">
        <f t="shared" si="120"/>
        <v>206.28857621814905</v>
      </c>
      <c r="AV341" s="3">
        <f t="shared" si="121"/>
        <v>0.75682682756883946</v>
      </c>
      <c r="AW341" s="3">
        <f t="shared" si="122"/>
        <v>0</v>
      </c>
      <c r="AX341" s="3">
        <f t="shared" si="130"/>
        <v>1</v>
      </c>
      <c r="AY341" s="56">
        <f t="shared" si="123"/>
        <v>3.6593925985507205</v>
      </c>
      <c r="AZ341" s="3">
        <f t="shared" si="124"/>
        <v>0.20681760898477414</v>
      </c>
      <c r="BA341" s="3">
        <f t="shared" si="125"/>
        <v>206.28857621814905</v>
      </c>
      <c r="BB341" s="3">
        <f t="shared" si="131"/>
        <v>156.12472870287448</v>
      </c>
    </row>
    <row r="342" spans="9:54">
      <c r="I342" s="18"/>
      <c r="J342" s="16"/>
      <c r="M342" s="8">
        <f t="shared" si="132"/>
        <v>266</v>
      </c>
      <c r="N342" s="2">
        <v>6.0703169999999949</v>
      </c>
      <c r="O342" s="2">
        <v>0</v>
      </c>
      <c r="Q342" s="9">
        <f t="shared" si="112"/>
        <v>266</v>
      </c>
      <c r="R342" s="3">
        <f t="shared" si="113"/>
        <v>1.1586707415689796</v>
      </c>
      <c r="S342" s="3">
        <f t="shared" si="126"/>
        <v>0.3901923474280356</v>
      </c>
      <c r="T342" s="3">
        <f>MAX(0,MIN(T$71,$R342-SUM($S342:S342)))</f>
        <v>0</v>
      </c>
      <c r="U342" s="56">
        <f t="shared" si="114"/>
        <v>3.9019234742803562E-2</v>
      </c>
      <c r="V342" s="3">
        <f>MAX(0,MIN(V$71,$R342-SUM($S342:U342)))</f>
        <v>0</v>
      </c>
      <c r="W342" s="3">
        <f>MAX(0,MIN(W$71,$R342-SUM($S342:V342)))</f>
        <v>0</v>
      </c>
      <c r="X342" s="3">
        <f>MAX(0,MIN(X$71,$R342-SUM($S342:W342)))</f>
        <v>0.72945915939814054</v>
      </c>
      <c r="Y342" s="3">
        <f>MAX(0,MIN(Y$71,$R342-SUM($S342:X342)))</f>
        <v>0</v>
      </c>
      <c r="Z342" s="3">
        <f>MAX(0,MIN(Z$71,$R342-SUM($S342:Y342)))</f>
        <v>0</v>
      </c>
      <c r="AA342" s="3">
        <f t="shared" si="127"/>
        <v>0.42921158217083916</v>
      </c>
      <c r="AC342" s="9">
        <f t="shared" si="115"/>
        <v>266</v>
      </c>
      <c r="AD342" s="3">
        <f t="shared" si="116"/>
        <v>1.1586707415689796</v>
      </c>
      <c r="AE342" s="3">
        <f>MIN(R342,Solvarmeproduktion!M270*$I$16/1000/24)</f>
        <v>0.3901923474280356</v>
      </c>
      <c r="AF342" s="3">
        <f>IF($I$35="Ja",MAX(0,MIN(IF($I$36="væske",AS342,AT342),$AD342-SUM($AE342:AE342)))*$I$44*IF(AU342&lt;$I$23,1,0),0)</f>
        <v>0.7684783941409441</v>
      </c>
      <c r="AG342" s="56">
        <f t="shared" si="128"/>
        <v>0</v>
      </c>
      <c r="AH342" s="3">
        <f>MAX(0,MIN(AH$71,$AD342-SUM($AE342:AG342)))</f>
        <v>0</v>
      </c>
      <c r="AI342" s="3">
        <f>IF($I$35="Ja",MAX(0,MIN(IF($I$36="væske",AS342,AT342)-AF342,$AD342-SUM($AE342:AH342)))*$I$44*IF(AU342&lt;$I$29,1,0),0)</f>
        <v>0</v>
      </c>
      <c r="AJ342" s="3">
        <f>MAX(0,MIN(AJ$71,$AD342-SUM($AE342:AI342)))</f>
        <v>0</v>
      </c>
      <c r="AK342" s="3">
        <f>IF($I$35="Ja",MAX(0,MIN(IF($I$36="væske",AS342,AT342)-AF342-AI342,$AD342-SUM($AE342:AJ342)))*$I$44*IF(AU342&lt;$I$33,1,0),0)</f>
        <v>0</v>
      </c>
      <c r="AL342" s="3">
        <f>MAX(0,MIN(AL$71,$AD342-SUM($AE342:AK342)))</f>
        <v>0</v>
      </c>
      <c r="AM342" s="3">
        <f t="shared" si="129"/>
        <v>0.3901923474280356</v>
      </c>
      <c r="AO342" s="55">
        <v>13.5</v>
      </c>
      <c r="AP342" s="58">
        <f t="shared" si="117"/>
        <v>3.6593925985507205</v>
      </c>
      <c r="AQ342" s="56">
        <f>IF($I$37="indtastes",$I$38,VLOOKUP(ROUND(AO342,0),'COP og ydelse'!$F$5:$J$31,3))</f>
        <v>3.9116736400000001</v>
      </c>
      <c r="AR342" s="56">
        <f t="shared" si="118"/>
        <v>3.6593925985507205</v>
      </c>
      <c r="AS342" s="56">
        <f t="shared" si="119"/>
        <v>2</v>
      </c>
      <c r="AT342" s="56">
        <f>IF($I$35="Ja",VLOOKUP(ROUND(AO342,0),'COP og ydelse'!$F$5:$J$31,5)/'COP og ydelse'!$J$14*$I$43,0)</f>
        <v>3.1174599360450808</v>
      </c>
      <c r="AU342" s="3">
        <f t="shared" si="120"/>
        <v>206.28857621814905</v>
      </c>
      <c r="AV342" s="3">
        <f t="shared" si="121"/>
        <v>0.7684783941409441</v>
      </c>
      <c r="AW342" s="3">
        <f t="shared" si="122"/>
        <v>0</v>
      </c>
      <c r="AX342" s="3">
        <f t="shared" si="130"/>
        <v>1</v>
      </c>
      <c r="AY342" s="56">
        <f t="shared" si="123"/>
        <v>3.6593925985507205</v>
      </c>
      <c r="AZ342" s="3">
        <f t="shared" si="124"/>
        <v>0.21000162552804397</v>
      </c>
      <c r="BA342" s="3">
        <f t="shared" si="125"/>
        <v>206.28857621814905</v>
      </c>
      <c r="BB342" s="3">
        <f t="shared" si="131"/>
        <v>158.52831378174494</v>
      </c>
    </row>
    <row r="343" spans="9:54">
      <c r="I343" s="18"/>
      <c r="J343" s="16"/>
      <c r="M343" s="8">
        <f t="shared" si="132"/>
        <v>267</v>
      </c>
      <c r="N343" s="2">
        <v>6.0511339999999967</v>
      </c>
      <c r="O343" s="2">
        <v>0</v>
      </c>
      <c r="Q343" s="9">
        <f t="shared" si="112"/>
        <v>267</v>
      </c>
      <c r="R343" s="3">
        <f t="shared" si="113"/>
        <v>1.1555641828935208</v>
      </c>
      <c r="S343" s="3">
        <f t="shared" si="126"/>
        <v>0.34086097042178576</v>
      </c>
      <c r="T343" s="3">
        <f>MAX(0,MIN(T$71,$R343-SUM($S343:S343)))</f>
        <v>0</v>
      </c>
      <c r="U343" s="56">
        <f t="shared" si="114"/>
        <v>3.4086097042178576E-2</v>
      </c>
      <c r="V343" s="3">
        <f>MAX(0,MIN(V$71,$R343-SUM($S343:U343)))</f>
        <v>0</v>
      </c>
      <c r="W343" s="3">
        <f>MAX(0,MIN(W$71,$R343-SUM($S343:V343)))</f>
        <v>0</v>
      </c>
      <c r="X343" s="3">
        <f>MAX(0,MIN(X$71,$R343-SUM($S343:W343)))</f>
        <v>0.78061711542955647</v>
      </c>
      <c r="Y343" s="3">
        <f>MAX(0,MIN(Y$71,$R343-SUM($S343:X343)))</f>
        <v>0</v>
      </c>
      <c r="Z343" s="3">
        <f>MAX(0,MIN(Z$71,$R343-SUM($S343:Y343)))</f>
        <v>0</v>
      </c>
      <c r="AA343" s="3">
        <f t="shared" si="127"/>
        <v>0.37494706746396433</v>
      </c>
      <c r="AC343" s="9">
        <f t="shared" si="115"/>
        <v>267</v>
      </c>
      <c r="AD343" s="3">
        <f t="shared" si="116"/>
        <v>1.1555641828935208</v>
      </c>
      <c r="AE343" s="3">
        <f>MIN(R343,Solvarmeproduktion!M271*$I$16/1000/24)</f>
        <v>0.34086097042178576</v>
      </c>
      <c r="AF343" s="3">
        <f>IF($I$35="Ja",MAX(0,MIN(IF($I$36="væske",AS343,AT343),$AD343-SUM($AE343:AE343)))*$I$44*IF(AU343&lt;$I$23,1,0),0)</f>
        <v>0.81470321247173505</v>
      </c>
      <c r="AG343" s="56">
        <f t="shared" si="128"/>
        <v>0</v>
      </c>
      <c r="AH343" s="3">
        <f>MAX(0,MIN(AH$71,$AD343-SUM($AE343:AG343)))</f>
        <v>0</v>
      </c>
      <c r="AI343" s="3">
        <f>IF($I$35="Ja",MAX(0,MIN(IF($I$36="væske",AS343,AT343)-AF343,$AD343-SUM($AE343:AH343)))*$I$44*IF(AU343&lt;$I$29,1,0),0)</f>
        <v>0</v>
      </c>
      <c r="AJ343" s="3">
        <f>MAX(0,MIN(AJ$71,$AD343-SUM($AE343:AI343)))</f>
        <v>0</v>
      </c>
      <c r="AK343" s="3">
        <f>IF($I$35="Ja",MAX(0,MIN(IF($I$36="væske",AS343,AT343)-AF343-AI343,$AD343-SUM($AE343:AJ343)))*$I$44*IF(AU343&lt;$I$33,1,0),0)</f>
        <v>0</v>
      </c>
      <c r="AL343" s="3">
        <f>MAX(0,MIN(AL$71,$AD343-SUM($AE343:AK343)))</f>
        <v>0</v>
      </c>
      <c r="AM343" s="3">
        <f t="shared" si="129"/>
        <v>0.34086097042178576</v>
      </c>
      <c r="AO343" s="55">
        <v>13.5</v>
      </c>
      <c r="AP343" s="58">
        <f t="shared" si="117"/>
        <v>3.6593925985507205</v>
      </c>
      <c r="AQ343" s="56">
        <f>IF($I$37="indtastes",$I$38,VLOOKUP(ROUND(AO343,0),'COP og ydelse'!$F$5:$J$31,3))</f>
        <v>3.9116736400000001</v>
      </c>
      <c r="AR343" s="56">
        <f t="shared" si="118"/>
        <v>3.6593925985507205</v>
      </c>
      <c r="AS343" s="56">
        <f t="shared" si="119"/>
        <v>2</v>
      </c>
      <c r="AT343" s="56">
        <f>IF($I$35="Ja",VLOOKUP(ROUND(AO343,0),'COP og ydelse'!$F$5:$J$31,5)/'COP og ydelse'!$J$14*$I$43,0)</f>
        <v>3.1174599360450808</v>
      </c>
      <c r="AU343" s="3">
        <f t="shared" si="120"/>
        <v>206.28857621814905</v>
      </c>
      <c r="AV343" s="3">
        <f t="shared" si="121"/>
        <v>0.81470321247173505</v>
      </c>
      <c r="AW343" s="3">
        <f t="shared" si="122"/>
        <v>0</v>
      </c>
      <c r="AX343" s="3">
        <f t="shared" si="130"/>
        <v>1</v>
      </c>
      <c r="AY343" s="56">
        <f t="shared" si="123"/>
        <v>3.6593925985507205</v>
      </c>
      <c r="AZ343" s="3">
        <f t="shared" si="124"/>
        <v>0.22263345364867196</v>
      </c>
      <c r="BA343" s="3">
        <f t="shared" si="125"/>
        <v>206.28857621814905</v>
      </c>
      <c r="BB343" s="3">
        <f t="shared" si="131"/>
        <v>168.0639657411464</v>
      </c>
    </row>
    <row r="344" spans="9:54">
      <c r="I344" s="18"/>
      <c r="J344" s="16"/>
      <c r="M344" s="8">
        <f t="shared" si="132"/>
        <v>268</v>
      </c>
      <c r="N344" s="2">
        <v>5.9130099999999928</v>
      </c>
      <c r="O344" s="2">
        <v>0</v>
      </c>
      <c r="Q344" s="9">
        <f t="shared" si="112"/>
        <v>268</v>
      </c>
      <c r="R344" s="3">
        <f t="shared" si="113"/>
        <v>1.133195923992979</v>
      </c>
      <c r="S344" s="3">
        <f t="shared" si="126"/>
        <v>0.41891003188124998</v>
      </c>
      <c r="T344" s="3">
        <f>MAX(0,MIN(T$71,$R344-SUM($S344:S344)))</f>
        <v>0</v>
      </c>
      <c r="U344" s="56">
        <f t="shared" si="114"/>
        <v>4.1891003188124998E-2</v>
      </c>
      <c r="V344" s="3">
        <f>MAX(0,MIN(V$71,$R344-SUM($S344:U344)))</f>
        <v>0</v>
      </c>
      <c r="W344" s="3">
        <f>MAX(0,MIN(W$71,$R344-SUM($S344:V344)))</f>
        <v>0</v>
      </c>
      <c r="X344" s="3">
        <f>MAX(0,MIN(X$71,$R344-SUM($S344:W344)))</f>
        <v>0.67239488892360399</v>
      </c>
      <c r="Y344" s="3">
        <f>MAX(0,MIN(Y$71,$R344-SUM($S344:X344)))</f>
        <v>0</v>
      </c>
      <c r="Z344" s="3">
        <f>MAX(0,MIN(Z$71,$R344-SUM($S344:Y344)))</f>
        <v>0</v>
      </c>
      <c r="AA344" s="3">
        <f t="shared" si="127"/>
        <v>0.46080103506937498</v>
      </c>
      <c r="AC344" s="9">
        <f t="shared" si="115"/>
        <v>268</v>
      </c>
      <c r="AD344" s="3">
        <f t="shared" si="116"/>
        <v>1.133195923992979</v>
      </c>
      <c r="AE344" s="3">
        <f>MIN(R344,Solvarmeproduktion!M272*$I$16/1000/24)</f>
        <v>0.41891003188124998</v>
      </c>
      <c r="AF344" s="3">
        <f>IF($I$35="Ja",MAX(0,MIN(IF($I$36="væske",AS344,AT344),$AD344-SUM($AE344:AE344)))*$I$44*IF(AU344&lt;$I$23,1,0),0)</f>
        <v>0.71428589211172899</v>
      </c>
      <c r="AG344" s="56">
        <f t="shared" si="128"/>
        <v>0</v>
      </c>
      <c r="AH344" s="3">
        <f>MAX(0,MIN(AH$71,$AD344-SUM($AE344:AG344)))</f>
        <v>0</v>
      </c>
      <c r="AI344" s="3">
        <f>IF($I$35="Ja",MAX(0,MIN(IF($I$36="væske",AS344,AT344)-AF344,$AD344-SUM($AE344:AH344)))*$I$44*IF(AU344&lt;$I$29,1,0),0)</f>
        <v>0</v>
      </c>
      <c r="AJ344" s="3">
        <f>MAX(0,MIN(AJ$71,$AD344-SUM($AE344:AI344)))</f>
        <v>0</v>
      </c>
      <c r="AK344" s="3">
        <f>IF($I$35="Ja",MAX(0,MIN(IF($I$36="væske",AS344,AT344)-AF344-AI344,$AD344-SUM($AE344:AJ344)))*$I$44*IF(AU344&lt;$I$33,1,0),0)</f>
        <v>0</v>
      </c>
      <c r="AL344" s="3">
        <f>MAX(0,MIN(AL$71,$AD344-SUM($AE344:AK344)))</f>
        <v>0</v>
      </c>
      <c r="AM344" s="3">
        <f t="shared" si="129"/>
        <v>0.41891003188124998</v>
      </c>
      <c r="AO344" s="55">
        <v>13.6</v>
      </c>
      <c r="AP344" s="58">
        <f t="shared" si="117"/>
        <v>3.6593925985507205</v>
      </c>
      <c r="AQ344" s="56">
        <f>IF($I$37="indtastes",$I$38,VLOOKUP(ROUND(AO344,0),'COP og ydelse'!$F$5:$J$31,3))</f>
        <v>3.9116736400000001</v>
      </c>
      <c r="AR344" s="56">
        <f t="shared" si="118"/>
        <v>3.6593925985507205</v>
      </c>
      <c r="AS344" s="56">
        <f t="shared" si="119"/>
        <v>2</v>
      </c>
      <c r="AT344" s="56">
        <f>IF($I$35="Ja",VLOOKUP(ROUND(AO344,0),'COP og ydelse'!$F$5:$J$31,5)/'COP og ydelse'!$J$14*$I$43,0)</f>
        <v>3.1174599360450808</v>
      </c>
      <c r="AU344" s="3">
        <f t="shared" si="120"/>
        <v>206.28857621814905</v>
      </c>
      <c r="AV344" s="3">
        <f t="shared" si="121"/>
        <v>0.71428589211172899</v>
      </c>
      <c r="AW344" s="3">
        <f t="shared" si="122"/>
        <v>0</v>
      </c>
      <c r="AX344" s="3">
        <f t="shared" si="130"/>
        <v>1</v>
      </c>
      <c r="AY344" s="56">
        <f t="shared" si="123"/>
        <v>3.6593925985507205</v>
      </c>
      <c r="AZ344" s="3">
        <f t="shared" si="124"/>
        <v>0.19519247330680436</v>
      </c>
      <c r="BA344" s="3">
        <f t="shared" si="125"/>
        <v>206.28857621814905</v>
      </c>
      <c r="BB344" s="3">
        <f t="shared" si="131"/>
        <v>147.349019696439</v>
      </c>
    </row>
    <row r="345" spans="9:54">
      <c r="I345" s="18"/>
      <c r="J345" s="16"/>
      <c r="M345" s="8">
        <f t="shared" si="132"/>
        <v>269</v>
      </c>
      <c r="N345" s="2">
        <v>5.7710500000000016</v>
      </c>
      <c r="O345" s="2">
        <v>0</v>
      </c>
      <c r="Q345" s="9">
        <f t="shared" si="112"/>
        <v>269</v>
      </c>
      <c r="R345" s="3">
        <f t="shared" si="113"/>
        <v>1.1102064505233382</v>
      </c>
      <c r="S345" s="3">
        <f t="shared" si="126"/>
        <v>0.42249961366517857</v>
      </c>
      <c r="T345" s="3">
        <f>MAX(0,MIN(T$71,$R345-SUM($S345:S345)))</f>
        <v>0</v>
      </c>
      <c r="U345" s="56">
        <f t="shared" si="114"/>
        <v>4.224996136651786E-2</v>
      </c>
      <c r="V345" s="3">
        <f>MAX(0,MIN(V$71,$R345-SUM($S345:U345)))</f>
        <v>0</v>
      </c>
      <c r="W345" s="3">
        <f>MAX(0,MIN(W$71,$R345-SUM($S345:V345)))</f>
        <v>0</v>
      </c>
      <c r="X345" s="3">
        <f>MAX(0,MIN(X$71,$R345-SUM($S345:W345)))</f>
        <v>0.64545687549164177</v>
      </c>
      <c r="Y345" s="3">
        <f>MAX(0,MIN(Y$71,$R345-SUM($S345:X345)))</f>
        <v>0</v>
      </c>
      <c r="Z345" s="3">
        <f>MAX(0,MIN(Z$71,$R345-SUM($S345:Y345)))</f>
        <v>0</v>
      </c>
      <c r="AA345" s="3">
        <f t="shared" si="127"/>
        <v>0.46474957503169645</v>
      </c>
      <c r="AC345" s="9">
        <f t="shared" si="115"/>
        <v>269</v>
      </c>
      <c r="AD345" s="3">
        <f t="shared" si="116"/>
        <v>1.1102064505233382</v>
      </c>
      <c r="AE345" s="3">
        <f>MIN(R345,Solvarmeproduktion!M273*$I$16/1000/24)</f>
        <v>0.42249961366517857</v>
      </c>
      <c r="AF345" s="3">
        <f>IF($I$35="Ja",MAX(0,MIN(IF($I$36="væske",AS345,AT345),$AD345-SUM($AE345:AE345)))*$I$44*IF(AU345&lt;$I$23,1,0),0)</f>
        <v>0.68770683685815959</v>
      </c>
      <c r="AG345" s="56">
        <f t="shared" si="128"/>
        <v>0</v>
      </c>
      <c r="AH345" s="3">
        <f>MAX(0,MIN(AH$71,$AD345-SUM($AE345:AG345)))</f>
        <v>0</v>
      </c>
      <c r="AI345" s="3">
        <f>IF($I$35="Ja",MAX(0,MIN(IF($I$36="væske",AS345,AT345)-AF345,$AD345-SUM($AE345:AH345)))*$I$44*IF(AU345&lt;$I$29,1,0),0)</f>
        <v>0</v>
      </c>
      <c r="AJ345" s="3">
        <f>MAX(0,MIN(AJ$71,$AD345-SUM($AE345:AI345)))</f>
        <v>0</v>
      </c>
      <c r="AK345" s="3">
        <f>IF($I$35="Ja",MAX(0,MIN(IF($I$36="væske",AS345,AT345)-AF345-AI345,$AD345-SUM($AE345:AJ345)))*$I$44*IF(AU345&lt;$I$33,1,0),0)</f>
        <v>0</v>
      </c>
      <c r="AL345" s="3">
        <f>MAX(0,MIN(AL$71,$AD345-SUM($AE345:AK345)))</f>
        <v>0</v>
      </c>
      <c r="AM345" s="3">
        <f t="shared" si="129"/>
        <v>0.42249961366517857</v>
      </c>
      <c r="AO345" s="55">
        <v>13.6</v>
      </c>
      <c r="AP345" s="58">
        <f t="shared" si="117"/>
        <v>3.6593925985507205</v>
      </c>
      <c r="AQ345" s="56">
        <f>IF($I$37="indtastes",$I$38,VLOOKUP(ROUND(AO345,0),'COP og ydelse'!$F$5:$J$31,3))</f>
        <v>3.9116736400000001</v>
      </c>
      <c r="AR345" s="56">
        <f t="shared" si="118"/>
        <v>3.6593925985507205</v>
      </c>
      <c r="AS345" s="56">
        <f t="shared" si="119"/>
        <v>2</v>
      </c>
      <c r="AT345" s="56">
        <f>IF($I$35="Ja",VLOOKUP(ROUND(AO345,0),'COP og ydelse'!$F$5:$J$31,5)/'COP og ydelse'!$J$14*$I$43,0)</f>
        <v>3.1174599360450808</v>
      </c>
      <c r="AU345" s="3">
        <f t="shared" si="120"/>
        <v>206.28857621814905</v>
      </c>
      <c r="AV345" s="3">
        <f t="shared" si="121"/>
        <v>0.68770683685815959</v>
      </c>
      <c r="AW345" s="3">
        <f t="shared" si="122"/>
        <v>0</v>
      </c>
      <c r="AX345" s="3">
        <f t="shared" si="130"/>
        <v>1</v>
      </c>
      <c r="AY345" s="56">
        <f t="shared" si="123"/>
        <v>3.6593925985507205</v>
      </c>
      <c r="AZ345" s="3">
        <f t="shared" si="124"/>
        <v>0.1879292309686918</v>
      </c>
      <c r="BA345" s="3">
        <f t="shared" si="125"/>
        <v>206.28857621814905</v>
      </c>
      <c r="BB345" s="3">
        <f t="shared" si="131"/>
        <v>141.86606423095665</v>
      </c>
    </row>
    <row r="346" spans="9:54">
      <c r="I346" s="18"/>
      <c r="J346" s="16"/>
      <c r="M346" s="8">
        <f t="shared" si="132"/>
        <v>270</v>
      </c>
      <c r="N346" s="2">
        <v>5.5600269999999972</v>
      </c>
      <c r="O346" s="2">
        <v>0</v>
      </c>
      <c r="Q346" s="9">
        <f t="shared" si="112"/>
        <v>270</v>
      </c>
      <c r="R346" s="3">
        <f t="shared" si="113"/>
        <v>1.0760326856601066</v>
      </c>
      <c r="S346" s="3">
        <f t="shared" si="126"/>
        <v>0.53283448729196425</v>
      </c>
      <c r="T346" s="3">
        <f>MAX(0,MIN(T$71,$R346-SUM($S346:S346)))</f>
        <v>0</v>
      </c>
      <c r="U346" s="56">
        <f t="shared" si="114"/>
        <v>5.328344872919643E-2</v>
      </c>
      <c r="V346" s="3">
        <f>MAX(0,MIN(V$71,$R346-SUM($S346:U346)))</f>
        <v>0</v>
      </c>
      <c r="W346" s="3">
        <f>MAX(0,MIN(W$71,$R346-SUM($S346:V346)))</f>
        <v>0</v>
      </c>
      <c r="X346" s="3">
        <f>MAX(0,MIN(X$71,$R346-SUM($S346:W346)))</f>
        <v>0.48991474963894588</v>
      </c>
      <c r="Y346" s="3">
        <f>MAX(0,MIN(Y$71,$R346-SUM($S346:X346)))</f>
        <v>0</v>
      </c>
      <c r="Z346" s="3">
        <f>MAX(0,MIN(Z$71,$R346-SUM($S346:Y346)))</f>
        <v>0</v>
      </c>
      <c r="AA346" s="3">
        <f t="shared" si="127"/>
        <v>0.58611793602116069</v>
      </c>
      <c r="AC346" s="9">
        <f t="shared" si="115"/>
        <v>270</v>
      </c>
      <c r="AD346" s="3">
        <f t="shared" si="116"/>
        <v>1.0760326856601066</v>
      </c>
      <c r="AE346" s="3">
        <f>MIN(R346,Solvarmeproduktion!M274*$I$16/1000/24)</f>
        <v>0.53283448729196425</v>
      </c>
      <c r="AF346" s="3">
        <f>IF($I$35="Ja",MAX(0,MIN(IF($I$36="væske",AS346,AT346),$AD346-SUM($AE346:AE346)))*$I$44*IF(AU346&lt;$I$23,1,0),0)</f>
        <v>0.54319819836814232</v>
      </c>
      <c r="AG346" s="56">
        <f t="shared" si="128"/>
        <v>0</v>
      </c>
      <c r="AH346" s="3">
        <f>MAX(0,MIN(AH$71,$AD346-SUM($AE346:AG346)))</f>
        <v>0</v>
      </c>
      <c r="AI346" s="3">
        <f>IF($I$35="Ja",MAX(0,MIN(IF($I$36="væske",AS346,AT346)-AF346,$AD346-SUM($AE346:AH346)))*$I$44*IF(AU346&lt;$I$29,1,0),0)</f>
        <v>0</v>
      </c>
      <c r="AJ346" s="3">
        <f>MAX(0,MIN(AJ$71,$AD346-SUM($AE346:AI346)))</f>
        <v>0</v>
      </c>
      <c r="AK346" s="3">
        <f>IF($I$35="Ja",MAX(0,MIN(IF($I$36="væske",AS346,AT346)-AF346-AI346,$AD346-SUM($AE346:AJ346)))*$I$44*IF(AU346&lt;$I$33,1,0),0)</f>
        <v>0</v>
      </c>
      <c r="AL346" s="3">
        <f>MAX(0,MIN(AL$71,$AD346-SUM($AE346:AK346)))</f>
        <v>0</v>
      </c>
      <c r="AM346" s="3">
        <f t="shared" si="129"/>
        <v>0.53283448729196425</v>
      </c>
      <c r="AO346" s="55">
        <v>13.8</v>
      </c>
      <c r="AP346" s="58">
        <f t="shared" si="117"/>
        <v>3.6593925985507205</v>
      </c>
      <c r="AQ346" s="56">
        <f>IF($I$37="indtastes",$I$38,VLOOKUP(ROUND(AO346,0),'COP og ydelse'!$F$5:$J$31,3))</f>
        <v>3.9116736400000001</v>
      </c>
      <c r="AR346" s="56">
        <f t="shared" si="118"/>
        <v>3.6593925985507205</v>
      </c>
      <c r="AS346" s="56">
        <f t="shared" si="119"/>
        <v>2</v>
      </c>
      <c r="AT346" s="56">
        <f>IF($I$35="Ja",VLOOKUP(ROUND(AO346,0),'COP og ydelse'!$F$5:$J$31,5)/'COP og ydelse'!$J$14*$I$43,0)</f>
        <v>3.1174599360450808</v>
      </c>
      <c r="AU346" s="3">
        <f t="shared" si="120"/>
        <v>206.28857621814905</v>
      </c>
      <c r="AV346" s="3">
        <f t="shared" si="121"/>
        <v>0.54319819836814232</v>
      </c>
      <c r="AW346" s="3">
        <f t="shared" si="122"/>
        <v>0</v>
      </c>
      <c r="AX346" s="3">
        <f t="shared" si="130"/>
        <v>1</v>
      </c>
      <c r="AY346" s="56">
        <f t="shared" si="123"/>
        <v>3.6593925985507205</v>
      </c>
      <c r="AZ346" s="3">
        <f t="shared" si="124"/>
        <v>0.14843944281443663</v>
      </c>
      <c r="BA346" s="3">
        <f t="shared" si="125"/>
        <v>206.28857621814905</v>
      </c>
      <c r="BB346" s="3">
        <f t="shared" si="131"/>
        <v>112.05558294562778</v>
      </c>
    </row>
    <row r="347" spans="9:54">
      <c r="I347" s="18"/>
      <c r="J347" s="16"/>
      <c r="M347" s="8">
        <f t="shared" si="132"/>
        <v>271</v>
      </c>
      <c r="N347" s="2">
        <v>5.3873729999999975</v>
      </c>
      <c r="O347" s="2">
        <v>0</v>
      </c>
      <c r="Q347" s="9">
        <f t="shared" si="112"/>
        <v>271</v>
      </c>
      <c r="R347" s="3">
        <f t="shared" si="113"/>
        <v>1.0480725239777482</v>
      </c>
      <c r="S347" s="3">
        <f t="shared" si="126"/>
        <v>0.53571091879357147</v>
      </c>
      <c r="T347" s="3">
        <f>MAX(0,MIN(T$71,$R347-SUM($S347:S347)))</f>
        <v>0</v>
      </c>
      <c r="U347" s="56">
        <f t="shared" si="114"/>
        <v>0</v>
      </c>
      <c r="V347" s="3">
        <f>MAX(0,MIN(V$71,$R347-SUM($S347:U347)))</f>
        <v>0</v>
      </c>
      <c r="W347" s="3">
        <f>MAX(0,MIN(W$71,$R347-SUM($S347:V347)))</f>
        <v>0</v>
      </c>
      <c r="X347" s="3">
        <f>MAX(0,MIN(X$71,$R347-SUM($S347:W347)))</f>
        <v>0.51236160518417673</v>
      </c>
      <c r="Y347" s="3">
        <f>MAX(0,MIN(Y$71,$R347-SUM($S347:X347)))</f>
        <v>0</v>
      </c>
      <c r="Z347" s="3">
        <f>MAX(0,MIN(Z$71,$R347-SUM($S347:Y347)))</f>
        <v>0</v>
      </c>
      <c r="AA347" s="3">
        <f t="shared" si="127"/>
        <v>0.53571091879357147</v>
      </c>
      <c r="AC347" s="9">
        <f t="shared" si="115"/>
        <v>271</v>
      </c>
      <c r="AD347" s="3">
        <f t="shared" si="116"/>
        <v>1.0480725239777482</v>
      </c>
      <c r="AE347" s="3">
        <f>MIN(R347,Solvarmeproduktion!M275*$I$16/1000/24)</f>
        <v>0.53571091879357147</v>
      </c>
      <c r="AF347" s="3">
        <f>IF($I$35="Ja",MAX(0,MIN(IF($I$36="væske",AS347,AT347),$AD347-SUM($AE347:AE347)))*$I$44*IF(AU347&lt;$I$23,1,0),0)</f>
        <v>0.51236160518417673</v>
      </c>
      <c r="AG347" s="56">
        <f t="shared" si="128"/>
        <v>0</v>
      </c>
      <c r="AH347" s="3">
        <f>MAX(0,MIN(AH$71,$AD347-SUM($AE347:AG347)))</f>
        <v>0</v>
      </c>
      <c r="AI347" s="3">
        <f>IF($I$35="Ja",MAX(0,MIN(IF($I$36="væske",AS347,AT347)-AF347,$AD347-SUM($AE347:AH347)))*$I$44*IF(AU347&lt;$I$29,1,0),0)</f>
        <v>0</v>
      </c>
      <c r="AJ347" s="3">
        <f>MAX(0,MIN(AJ$71,$AD347-SUM($AE347:AI347)))</f>
        <v>0</v>
      </c>
      <c r="AK347" s="3">
        <f>IF($I$35="Ja",MAX(0,MIN(IF($I$36="væske",AS347,AT347)-AF347-AI347,$AD347-SUM($AE347:AJ347)))*$I$44*IF(AU347&lt;$I$33,1,0),0)</f>
        <v>0</v>
      </c>
      <c r="AL347" s="3">
        <f>MAX(0,MIN(AL$71,$AD347-SUM($AE347:AK347)))</f>
        <v>0</v>
      </c>
      <c r="AM347" s="3">
        <f t="shared" si="129"/>
        <v>0.53571091879357147</v>
      </c>
      <c r="AO347" s="55">
        <v>13.8</v>
      </c>
      <c r="AP347" s="58">
        <f t="shared" si="117"/>
        <v>3.6593925985507205</v>
      </c>
      <c r="AQ347" s="56">
        <f>IF($I$37="indtastes",$I$38,VLOOKUP(ROUND(AO347,0),'COP og ydelse'!$F$5:$J$31,3))</f>
        <v>3.9116736400000001</v>
      </c>
      <c r="AR347" s="56">
        <f t="shared" si="118"/>
        <v>3.6593925985507205</v>
      </c>
      <c r="AS347" s="56">
        <f t="shared" si="119"/>
        <v>2</v>
      </c>
      <c r="AT347" s="56">
        <f>IF($I$35="Ja",VLOOKUP(ROUND(AO347,0),'COP og ydelse'!$F$5:$J$31,5)/'COP og ydelse'!$J$14*$I$43,0)</f>
        <v>3.1174599360450808</v>
      </c>
      <c r="AU347" s="3">
        <f t="shared" si="120"/>
        <v>206.28857621814905</v>
      </c>
      <c r="AV347" s="3">
        <f t="shared" si="121"/>
        <v>0.51236160518417673</v>
      </c>
      <c r="AW347" s="3">
        <f t="shared" si="122"/>
        <v>0</v>
      </c>
      <c r="AX347" s="3">
        <f t="shared" si="130"/>
        <v>1</v>
      </c>
      <c r="AY347" s="56">
        <f t="shared" si="123"/>
        <v>3.6593925985507205</v>
      </c>
      <c r="AZ347" s="3">
        <f t="shared" si="124"/>
        <v>0.14001274566360941</v>
      </c>
      <c r="BA347" s="3">
        <f t="shared" si="125"/>
        <v>206.28857621814905</v>
      </c>
      <c r="BB347" s="3">
        <f t="shared" si="131"/>
        <v>105.69434604228923</v>
      </c>
    </row>
    <row r="348" spans="9:54">
      <c r="I348" s="18"/>
      <c r="J348" s="16"/>
      <c r="M348" s="8">
        <f t="shared" si="132"/>
        <v>272</v>
      </c>
      <c r="N348" s="2">
        <v>5.1303100000000033</v>
      </c>
      <c r="O348" s="2">
        <v>0</v>
      </c>
      <c r="Q348" s="9">
        <f t="shared" si="112"/>
        <v>272</v>
      </c>
      <c r="R348" s="3">
        <f t="shared" si="113"/>
        <v>1.0064428887387622</v>
      </c>
      <c r="S348" s="3">
        <f t="shared" si="126"/>
        <v>0.61163752518642855</v>
      </c>
      <c r="T348" s="3">
        <f>MAX(0,MIN(T$71,$R348-SUM($S348:S348)))</f>
        <v>0</v>
      </c>
      <c r="U348" s="56">
        <f t="shared" si="114"/>
        <v>0</v>
      </c>
      <c r="V348" s="3">
        <f>MAX(0,MIN(V$71,$R348-SUM($S348:U348)))</f>
        <v>0</v>
      </c>
      <c r="W348" s="3">
        <f>MAX(0,MIN(W$71,$R348-SUM($S348:V348)))</f>
        <v>0</v>
      </c>
      <c r="X348" s="3">
        <f>MAX(0,MIN(X$71,$R348-SUM($S348:W348)))</f>
        <v>0.39480536355233364</v>
      </c>
      <c r="Y348" s="3">
        <f>MAX(0,MIN(Y$71,$R348-SUM($S348:X348)))</f>
        <v>0</v>
      </c>
      <c r="Z348" s="3">
        <f>MAX(0,MIN(Z$71,$R348-SUM($S348:Y348)))</f>
        <v>0</v>
      </c>
      <c r="AA348" s="3">
        <f t="shared" si="127"/>
        <v>0.61163752518642855</v>
      </c>
      <c r="AC348" s="9">
        <f t="shared" si="115"/>
        <v>272</v>
      </c>
      <c r="AD348" s="3">
        <f t="shared" si="116"/>
        <v>1.0064428887387622</v>
      </c>
      <c r="AE348" s="3">
        <f>MIN(R348,Solvarmeproduktion!M276*$I$16/1000/24)</f>
        <v>0.61163752518642855</v>
      </c>
      <c r="AF348" s="3">
        <f>IF($I$35="Ja",MAX(0,MIN(IF($I$36="væske",AS348,AT348),$AD348-SUM($AE348:AE348)))*$I$44*IF(AU348&lt;$I$23,1,0),0)</f>
        <v>0.39480536355233364</v>
      </c>
      <c r="AG348" s="56">
        <f t="shared" si="128"/>
        <v>0</v>
      </c>
      <c r="AH348" s="3">
        <f>MAX(0,MIN(AH$71,$AD348-SUM($AE348:AG348)))</f>
        <v>0</v>
      </c>
      <c r="AI348" s="3">
        <f>IF($I$35="Ja",MAX(0,MIN(IF($I$36="væske",AS348,AT348)-AF348,$AD348-SUM($AE348:AH348)))*$I$44*IF(AU348&lt;$I$29,1,0),0)</f>
        <v>0</v>
      </c>
      <c r="AJ348" s="3">
        <f>MAX(0,MIN(AJ$71,$AD348-SUM($AE348:AI348)))</f>
        <v>0</v>
      </c>
      <c r="AK348" s="3">
        <f>IF($I$35="Ja",MAX(0,MIN(IF($I$36="væske",AS348,AT348)-AF348-AI348,$AD348-SUM($AE348:AJ348)))*$I$44*IF(AU348&lt;$I$33,1,0),0)</f>
        <v>0</v>
      </c>
      <c r="AL348" s="3">
        <f>MAX(0,MIN(AL$71,$AD348-SUM($AE348:AK348)))</f>
        <v>0</v>
      </c>
      <c r="AM348" s="3">
        <f t="shared" si="129"/>
        <v>0.61163752518642855</v>
      </c>
      <c r="AO348" s="55">
        <v>13.8</v>
      </c>
      <c r="AP348" s="58">
        <f t="shared" si="117"/>
        <v>3.6593925985507205</v>
      </c>
      <c r="AQ348" s="56">
        <f>IF($I$37="indtastes",$I$38,VLOOKUP(ROUND(AO348,0),'COP og ydelse'!$F$5:$J$31,3))</f>
        <v>3.9116736400000001</v>
      </c>
      <c r="AR348" s="56">
        <f t="shared" si="118"/>
        <v>3.6593925985507205</v>
      </c>
      <c r="AS348" s="56">
        <f t="shared" si="119"/>
        <v>2</v>
      </c>
      <c r="AT348" s="56">
        <f>IF($I$35="Ja",VLOOKUP(ROUND(AO348,0),'COP og ydelse'!$F$5:$J$31,5)/'COP og ydelse'!$J$14*$I$43,0)</f>
        <v>3.1174599360450808</v>
      </c>
      <c r="AU348" s="3">
        <f t="shared" si="120"/>
        <v>206.28857621814905</v>
      </c>
      <c r="AV348" s="3">
        <f t="shared" si="121"/>
        <v>0.39480536355233364</v>
      </c>
      <c r="AW348" s="3">
        <f t="shared" si="122"/>
        <v>0</v>
      </c>
      <c r="AX348" s="3">
        <f t="shared" si="130"/>
        <v>1</v>
      </c>
      <c r="AY348" s="56">
        <f t="shared" si="123"/>
        <v>3.6593925985507205</v>
      </c>
      <c r="AZ348" s="3">
        <f t="shared" si="124"/>
        <v>0.10788822268173517</v>
      </c>
      <c r="BA348" s="3">
        <f t="shared" si="125"/>
        <v>206.28857621814905</v>
      </c>
      <c r="BB348" s="3">
        <f t="shared" si="131"/>
        <v>81.443836330499622</v>
      </c>
    </row>
    <row r="349" spans="9:54">
      <c r="I349" s="18"/>
      <c r="J349" s="16"/>
      <c r="M349" s="8">
        <f t="shared" si="132"/>
        <v>273</v>
      </c>
      <c r="N349" s="2">
        <v>4.5547950000000048</v>
      </c>
      <c r="O349" s="2">
        <v>0</v>
      </c>
      <c r="Q349" s="9">
        <f t="shared" si="112"/>
        <v>273</v>
      </c>
      <c r="R349" s="3">
        <f t="shared" si="113"/>
        <v>0.91324207989203721</v>
      </c>
      <c r="S349" s="3">
        <f t="shared" si="126"/>
        <v>0.66073379579000002</v>
      </c>
      <c r="T349" s="3">
        <f>MAX(0,MIN(T$71,$R349-SUM($S349:S349)))</f>
        <v>0</v>
      </c>
      <c r="U349" s="56">
        <f t="shared" si="114"/>
        <v>0</v>
      </c>
      <c r="V349" s="3">
        <f>MAX(0,MIN(V$71,$R349-SUM($S349:U349)))</f>
        <v>0</v>
      </c>
      <c r="W349" s="3">
        <f>MAX(0,MIN(W$71,$R349-SUM($S349:V349)))</f>
        <v>0</v>
      </c>
      <c r="X349" s="3">
        <f>MAX(0,MIN(X$71,$R349-SUM($S349:W349)))</f>
        <v>0.25250828410203718</v>
      </c>
      <c r="Y349" s="3">
        <f>MAX(0,MIN(Y$71,$R349-SUM($S349:X349)))</f>
        <v>0</v>
      </c>
      <c r="Z349" s="3">
        <f>MAX(0,MIN(Z$71,$R349-SUM($S349:Y349)))</f>
        <v>0</v>
      </c>
      <c r="AA349" s="3">
        <f t="shared" si="127"/>
        <v>0.66073379579000002</v>
      </c>
      <c r="AC349" s="9">
        <f t="shared" si="115"/>
        <v>273</v>
      </c>
      <c r="AD349" s="3">
        <f t="shared" si="116"/>
        <v>0.91324207989203721</v>
      </c>
      <c r="AE349" s="3">
        <f>MIN(R349,Solvarmeproduktion!M277*$I$16/1000/24)</f>
        <v>0.66073379579000002</v>
      </c>
      <c r="AF349" s="3">
        <f>IF($I$35="Ja",MAX(0,MIN(IF($I$36="væske",AS349,AT349),$AD349-SUM($AE349:AE349)))*$I$44*IF(AU349&lt;$I$23,1,0),0)</f>
        <v>0.25250828410203718</v>
      </c>
      <c r="AG349" s="56">
        <f t="shared" si="128"/>
        <v>0</v>
      </c>
      <c r="AH349" s="3">
        <f>MAX(0,MIN(AH$71,$AD349-SUM($AE349:AG349)))</f>
        <v>0</v>
      </c>
      <c r="AI349" s="3">
        <f>IF($I$35="Ja",MAX(0,MIN(IF($I$36="væske",AS349,AT349)-AF349,$AD349-SUM($AE349:AH349)))*$I$44*IF(AU349&lt;$I$29,1,0),0)</f>
        <v>0</v>
      </c>
      <c r="AJ349" s="3">
        <f>MAX(0,MIN(AJ$71,$AD349-SUM($AE349:AI349)))</f>
        <v>0</v>
      </c>
      <c r="AK349" s="3">
        <f>IF($I$35="Ja",MAX(0,MIN(IF($I$36="væske",AS349,AT349)-AF349-AI349,$AD349-SUM($AE349:AJ349)))*$I$44*IF(AU349&lt;$I$33,1,0),0)</f>
        <v>0</v>
      </c>
      <c r="AL349" s="3">
        <f>MAX(0,MIN(AL$71,$AD349-SUM($AE349:AK349)))</f>
        <v>0</v>
      </c>
      <c r="AM349" s="3">
        <f t="shared" si="129"/>
        <v>0.66073379579000002</v>
      </c>
      <c r="AO349" s="55">
        <v>13.8</v>
      </c>
      <c r="AP349" s="58">
        <f t="shared" si="117"/>
        <v>3.6593925985507205</v>
      </c>
      <c r="AQ349" s="56">
        <f>IF($I$37="indtastes",$I$38,VLOOKUP(ROUND(AO349,0),'COP og ydelse'!$F$5:$J$31,3))</f>
        <v>3.9116736400000001</v>
      </c>
      <c r="AR349" s="56">
        <f t="shared" si="118"/>
        <v>3.6593925985507205</v>
      </c>
      <c r="AS349" s="56">
        <f t="shared" si="119"/>
        <v>2</v>
      </c>
      <c r="AT349" s="56">
        <f>IF($I$35="Ja",VLOOKUP(ROUND(AO349,0),'COP og ydelse'!$F$5:$J$31,5)/'COP og ydelse'!$J$14*$I$43,0)</f>
        <v>3.1174599360450808</v>
      </c>
      <c r="AU349" s="3">
        <f t="shared" si="120"/>
        <v>206.28857621814905</v>
      </c>
      <c r="AV349" s="3">
        <f t="shared" si="121"/>
        <v>0.25250828410203718</v>
      </c>
      <c r="AW349" s="3">
        <f t="shared" si="122"/>
        <v>0</v>
      </c>
      <c r="AX349" s="3">
        <f t="shared" si="130"/>
        <v>1</v>
      </c>
      <c r="AY349" s="56">
        <f t="shared" si="123"/>
        <v>3.6593925985507205</v>
      </c>
      <c r="AZ349" s="3">
        <f t="shared" si="124"/>
        <v>6.9002785927380822E-2</v>
      </c>
      <c r="BA349" s="3">
        <f t="shared" si="125"/>
        <v>206.28857621814905</v>
      </c>
      <c r="BB349" s="3">
        <f t="shared" si="131"/>
        <v>52.089574410697132</v>
      </c>
    </row>
    <row r="350" spans="9:54">
      <c r="I350" s="18"/>
      <c r="J350" s="16"/>
      <c r="M350" s="8">
        <f t="shared" si="132"/>
        <v>274</v>
      </c>
      <c r="N350" s="2">
        <v>4.5547950000000048</v>
      </c>
      <c r="O350" s="2">
        <v>0</v>
      </c>
      <c r="Q350" s="9">
        <f t="shared" si="112"/>
        <v>274</v>
      </c>
      <c r="R350" s="3">
        <f t="shared" si="113"/>
        <v>0.91324207989203721</v>
      </c>
      <c r="S350" s="3">
        <f t="shared" si="126"/>
        <v>0.77406176681232131</v>
      </c>
      <c r="T350" s="3">
        <f>MAX(0,MIN(T$71,$R350-SUM($S350:S350)))</f>
        <v>0</v>
      </c>
      <c r="U350" s="56">
        <f t="shared" si="114"/>
        <v>0</v>
      </c>
      <c r="V350" s="3">
        <f>MAX(0,MIN(V$71,$R350-SUM($S350:U350)))</f>
        <v>0</v>
      </c>
      <c r="W350" s="3">
        <f>MAX(0,MIN(W$71,$R350-SUM($S350:V350)))</f>
        <v>0</v>
      </c>
      <c r="X350" s="3">
        <f>MAX(0,MIN(X$71,$R350-SUM($S350:W350)))</f>
        <v>0.1391803130797159</v>
      </c>
      <c r="Y350" s="3">
        <f>MAX(0,MIN(Y$71,$R350-SUM($S350:X350)))</f>
        <v>0</v>
      </c>
      <c r="Z350" s="3">
        <f>MAX(0,MIN(Z$71,$R350-SUM($S350:Y350)))</f>
        <v>0</v>
      </c>
      <c r="AA350" s="3">
        <f t="shared" si="127"/>
        <v>0.77406176681232131</v>
      </c>
      <c r="AC350" s="9">
        <f t="shared" si="115"/>
        <v>274</v>
      </c>
      <c r="AD350" s="3">
        <f t="shared" si="116"/>
        <v>0.91324207989203721</v>
      </c>
      <c r="AE350" s="3">
        <f>MIN(R350,Solvarmeproduktion!M278*$I$16/1000/24)</f>
        <v>0.77406176681232131</v>
      </c>
      <c r="AF350" s="3">
        <f>IF($I$35="Ja",MAX(0,MIN(IF($I$36="væske",AS350,AT350),$AD350-SUM($AE350:AE350)))*$I$44*IF(AU350&lt;$I$23,1,0),0)</f>
        <v>0.1391803130797159</v>
      </c>
      <c r="AG350" s="56">
        <f t="shared" si="128"/>
        <v>0</v>
      </c>
      <c r="AH350" s="3">
        <f>MAX(0,MIN(AH$71,$AD350-SUM($AE350:AG350)))</f>
        <v>0</v>
      </c>
      <c r="AI350" s="3">
        <f>IF($I$35="Ja",MAX(0,MIN(IF($I$36="væske",AS350,AT350)-AF350,$AD350-SUM($AE350:AH350)))*$I$44*IF(AU350&lt;$I$29,1,0),0)</f>
        <v>0</v>
      </c>
      <c r="AJ350" s="3">
        <f>MAX(0,MIN(AJ$71,$AD350-SUM($AE350:AI350)))</f>
        <v>0</v>
      </c>
      <c r="AK350" s="3">
        <f>IF($I$35="Ja",MAX(0,MIN(IF($I$36="væske",AS350,AT350)-AF350-AI350,$AD350-SUM($AE350:AJ350)))*$I$44*IF(AU350&lt;$I$33,1,0),0)</f>
        <v>0</v>
      </c>
      <c r="AL350" s="3">
        <f>MAX(0,MIN(AL$71,$AD350-SUM($AE350:AK350)))</f>
        <v>0</v>
      </c>
      <c r="AM350" s="3">
        <f t="shared" si="129"/>
        <v>0.77406176681232131</v>
      </c>
      <c r="AO350" s="55">
        <v>14</v>
      </c>
      <c r="AP350" s="58">
        <f t="shared" si="117"/>
        <v>3.6593925985507205</v>
      </c>
      <c r="AQ350" s="56">
        <f>IF($I$37="indtastes",$I$38,VLOOKUP(ROUND(AO350,0),'COP og ydelse'!$F$5:$J$31,3))</f>
        <v>3.9116736400000001</v>
      </c>
      <c r="AR350" s="56">
        <f t="shared" si="118"/>
        <v>3.6593925985507205</v>
      </c>
      <c r="AS350" s="56">
        <f t="shared" si="119"/>
        <v>2</v>
      </c>
      <c r="AT350" s="56">
        <f>IF($I$35="Ja",VLOOKUP(ROUND(AO350,0),'COP og ydelse'!$F$5:$J$31,5)/'COP og ydelse'!$J$14*$I$43,0)</f>
        <v>3.1174599360450808</v>
      </c>
      <c r="AU350" s="3">
        <f t="shared" si="120"/>
        <v>206.28857621814905</v>
      </c>
      <c r="AV350" s="3">
        <f t="shared" si="121"/>
        <v>0.1391803130797159</v>
      </c>
      <c r="AW350" s="3">
        <f t="shared" si="122"/>
        <v>0</v>
      </c>
      <c r="AX350" s="3">
        <f t="shared" si="130"/>
        <v>1</v>
      </c>
      <c r="AY350" s="56">
        <f t="shared" si="123"/>
        <v>3.6593925985507205</v>
      </c>
      <c r="AZ350" s="3">
        <f t="shared" si="124"/>
        <v>3.8033719895164401E-2</v>
      </c>
      <c r="BA350" s="3">
        <f t="shared" si="125"/>
        <v>206.28857621814905</v>
      </c>
      <c r="BB350" s="3">
        <f t="shared" si="131"/>
        <v>28.711308622810819</v>
      </c>
    </row>
    <row r="351" spans="9:54">
      <c r="I351" s="18"/>
      <c r="J351" s="16"/>
      <c r="M351" s="8">
        <f t="shared" si="132"/>
        <v>275</v>
      </c>
      <c r="N351" s="2">
        <v>4.5547950000000048</v>
      </c>
      <c r="O351" s="2">
        <v>0</v>
      </c>
      <c r="Q351" s="9">
        <f t="shared" si="112"/>
        <v>275</v>
      </c>
      <c r="R351" s="3">
        <f t="shared" si="113"/>
        <v>0.91324207989203721</v>
      </c>
      <c r="S351" s="3">
        <f t="shared" si="126"/>
        <v>0.82249625213571431</v>
      </c>
      <c r="T351" s="3">
        <f>MAX(0,MIN(T$71,$R351-SUM($S351:S351)))</f>
        <v>0</v>
      </c>
      <c r="U351" s="56">
        <f t="shared" si="114"/>
        <v>0</v>
      </c>
      <c r="V351" s="3">
        <f>MAX(0,MIN(V$71,$R351-SUM($S351:U351)))</f>
        <v>0</v>
      </c>
      <c r="W351" s="3">
        <f>MAX(0,MIN(W$71,$R351-SUM($S351:V351)))</f>
        <v>0</v>
      </c>
      <c r="X351" s="3">
        <f>MAX(0,MIN(X$71,$R351-SUM($S351:W351)))</f>
        <v>9.0745827756322894E-2</v>
      </c>
      <c r="Y351" s="3">
        <f>MAX(0,MIN(Y$71,$R351-SUM($S351:X351)))</f>
        <v>0</v>
      </c>
      <c r="Z351" s="3">
        <f>MAX(0,MIN(Z$71,$R351-SUM($S351:Y351)))</f>
        <v>0</v>
      </c>
      <c r="AA351" s="3">
        <f t="shared" si="127"/>
        <v>0.82249625213571431</v>
      </c>
      <c r="AC351" s="9">
        <f t="shared" si="115"/>
        <v>275</v>
      </c>
      <c r="AD351" s="3">
        <f t="shared" si="116"/>
        <v>0.91324207989203721</v>
      </c>
      <c r="AE351" s="3">
        <f>MIN(R351,Solvarmeproduktion!M279*$I$16/1000/24)</f>
        <v>0.82249625213571431</v>
      </c>
      <c r="AF351" s="3">
        <f>IF($I$35="Ja",MAX(0,MIN(IF($I$36="væske",AS351,AT351),$AD351-SUM($AE351:AE351)))*$I$44*IF(AU351&lt;$I$23,1,0),0)</f>
        <v>9.0745827756322894E-2</v>
      </c>
      <c r="AG351" s="56">
        <f t="shared" si="128"/>
        <v>0</v>
      </c>
      <c r="AH351" s="3">
        <f>MAX(0,MIN(AH$71,$AD351-SUM($AE351:AG351)))</f>
        <v>0</v>
      </c>
      <c r="AI351" s="3">
        <f>IF($I$35="Ja",MAX(0,MIN(IF($I$36="væske",AS351,AT351)-AF351,$AD351-SUM($AE351:AH351)))*$I$44*IF(AU351&lt;$I$29,1,0),0)</f>
        <v>0</v>
      </c>
      <c r="AJ351" s="3">
        <f>MAX(0,MIN(AJ$71,$AD351-SUM($AE351:AI351)))</f>
        <v>0</v>
      </c>
      <c r="AK351" s="3">
        <f>IF($I$35="Ja",MAX(0,MIN(IF($I$36="væske",AS351,AT351)-AF351-AI351,$AD351-SUM($AE351:AJ351)))*$I$44*IF(AU351&lt;$I$33,1,0),0)</f>
        <v>0</v>
      </c>
      <c r="AL351" s="3">
        <f>MAX(0,MIN(AL$71,$AD351-SUM($AE351:AK351)))</f>
        <v>0</v>
      </c>
      <c r="AM351" s="3">
        <f t="shared" si="129"/>
        <v>0.82249625213571431</v>
      </c>
      <c r="AO351" s="55">
        <v>14</v>
      </c>
      <c r="AP351" s="58">
        <f t="shared" si="117"/>
        <v>3.6593925985507205</v>
      </c>
      <c r="AQ351" s="56">
        <f>IF($I$37="indtastes",$I$38,VLOOKUP(ROUND(AO351,0),'COP og ydelse'!$F$5:$J$31,3))</f>
        <v>3.9116736400000001</v>
      </c>
      <c r="AR351" s="56">
        <f t="shared" si="118"/>
        <v>3.6593925985507205</v>
      </c>
      <c r="AS351" s="56">
        <f t="shared" si="119"/>
        <v>2</v>
      </c>
      <c r="AT351" s="56">
        <f>IF($I$35="Ja",VLOOKUP(ROUND(AO351,0),'COP og ydelse'!$F$5:$J$31,5)/'COP og ydelse'!$J$14*$I$43,0)</f>
        <v>3.1174599360450808</v>
      </c>
      <c r="AU351" s="3">
        <f t="shared" si="120"/>
        <v>206.28857621814905</v>
      </c>
      <c r="AV351" s="3">
        <f t="shared" si="121"/>
        <v>9.0745827756322894E-2</v>
      </c>
      <c r="AW351" s="3">
        <f t="shared" si="122"/>
        <v>0</v>
      </c>
      <c r="AX351" s="3">
        <f t="shared" si="130"/>
        <v>1</v>
      </c>
      <c r="AY351" s="56">
        <f t="shared" si="123"/>
        <v>3.6593925985507205</v>
      </c>
      <c r="AZ351" s="3">
        <f t="shared" si="124"/>
        <v>2.4798057413206284E-2</v>
      </c>
      <c r="BA351" s="3">
        <f t="shared" si="125"/>
        <v>206.28857621814905</v>
      </c>
      <c r="BB351" s="3">
        <f t="shared" si="131"/>
        <v>18.719827605589241</v>
      </c>
    </row>
    <row r="352" spans="9:54">
      <c r="I352" s="18"/>
      <c r="J352" s="16"/>
      <c r="M352" s="8">
        <f t="shared" si="132"/>
        <v>276</v>
      </c>
      <c r="N352" s="2">
        <v>4.5547950000000048</v>
      </c>
      <c r="O352" s="2">
        <v>0</v>
      </c>
      <c r="Q352" s="9">
        <f t="shared" si="112"/>
        <v>276</v>
      </c>
      <c r="R352" s="3">
        <f t="shared" si="113"/>
        <v>0.91324207989203721</v>
      </c>
      <c r="S352" s="3">
        <f t="shared" si="126"/>
        <v>0.8711379763142858</v>
      </c>
      <c r="T352" s="3">
        <f>MAX(0,MIN(T$71,$R352-SUM($S352:S352)))</f>
        <v>0</v>
      </c>
      <c r="U352" s="56">
        <f t="shared" si="114"/>
        <v>0</v>
      </c>
      <c r="V352" s="3">
        <f>MAX(0,MIN(V$71,$R352-SUM($S352:U352)))</f>
        <v>0</v>
      </c>
      <c r="W352" s="3">
        <f>MAX(0,MIN(W$71,$R352-SUM($S352:V352)))</f>
        <v>0</v>
      </c>
      <c r="X352" s="3">
        <f>MAX(0,MIN(X$71,$R352-SUM($S352:W352)))</f>
        <v>4.2104103577751406E-2</v>
      </c>
      <c r="Y352" s="3">
        <f>MAX(0,MIN(Y$71,$R352-SUM($S352:X352)))</f>
        <v>0</v>
      </c>
      <c r="Z352" s="3">
        <f>MAX(0,MIN(Z$71,$R352-SUM($S352:Y352)))</f>
        <v>0</v>
      </c>
      <c r="AA352" s="3">
        <f t="shared" si="127"/>
        <v>0.8711379763142858</v>
      </c>
      <c r="AC352" s="9">
        <f t="shared" si="115"/>
        <v>276</v>
      </c>
      <c r="AD352" s="3">
        <f t="shared" si="116"/>
        <v>0.91324207989203721</v>
      </c>
      <c r="AE352" s="3">
        <f>MIN(R352,Solvarmeproduktion!M280*$I$16/1000/24)</f>
        <v>0.8711379763142858</v>
      </c>
      <c r="AF352" s="3">
        <f>IF($I$35="Ja",MAX(0,MIN(IF($I$36="væske",AS352,AT352),$AD352-SUM($AE352:AE352)))*$I$44*IF(AU352&lt;$I$23,1,0),0)</f>
        <v>4.2104103577751406E-2</v>
      </c>
      <c r="AG352" s="56">
        <f t="shared" si="128"/>
        <v>0</v>
      </c>
      <c r="AH352" s="3">
        <f>MAX(0,MIN(AH$71,$AD352-SUM($AE352:AG352)))</f>
        <v>0</v>
      </c>
      <c r="AI352" s="3">
        <f>IF($I$35="Ja",MAX(0,MIN(IF($I$36="væske",AS352,AT352)-AF352,$AD352-SUM($AE352:AH352)))*$I$44*IF(AU352&lt;$I$29,1,0),0)</f>
        <v>0</v>
      </c>
      <c r="AJ352" s="3">
        <f>MAX(0,MIN(AJ$71,$AD352-SUM($AE352:AI352)))</f>
        <v>0</v>
      </c>
      <c r="AK352" s="3">
        <f>IF($I$35="Ja",MAX(0,MIN(IF($I$36="væske",AS352,AT352)-AF352-AI352,$AD352-SUM($AE352:AJ352)))*$I$44*IF(AU352&lt;$I$33,1,0),0)</f>
        <v>0</v>
      </c>
      <c r="AL352" s="3">
        <f>MAX(0,MIN(AL$71,$AD352-SUM($AE352:AK352)))</f>
        <v>0</v>
      </c>
      <c r="AM352" s="3">
        <f t="shared" si="129"/>
        <v>0.8711379763142858</v>
      </c>
      <c r="AO352" s="55">
        <v>14.1</v>
      </c>
      <c r="AP352" s="58">
        <f t="shared" si="117"/>
        <v>3.6593925985507205</v>
      </c>
      <c r="AQ352" s="56">
        <f>IF($I$37="indtastes",$I$38,VLOOKUP(ROUND(AO352,0),'COP og ydelse'!$F$5:$J$31,3))</f>
        <v>3.9116736400000001</v>
      </c>
      <c r="AR352" s="56">
        <f t="shared" si="118"/>
        <v>3.6593925985507205</v>
      </c>
      <c r="AS352" s="56">
        <f t="shared" si="119"/>
        <v>2</v>
      </c>
      <c r="AT352" s="56">
        <f>IF($I$35="Ja",VLOOKUP(ROUND(AO352,0),'COP og ydelse'!$F$5:$J$31,5)/'COP og ydelse'!$J$14*$I$43,0)</f>
        <v>3.1174599360450808</v>
      </c>
      <c r="AU352" s="3">
        <f t="shared" si="120"/>
        <v>206.28857621814905</v>
      </c>
      <c r="AV352" s="3">
        <f t="shared" si="121"/>
        <v>4.2104103577751406E-2</v>
      </c>
      <c r="AW352" s="3">
        <f t="shared" si="122"/>
        <v>0</v>
      </c>
      <c r="AX352" s="3">
        <f t="shared" si="130"/>
        <v>1</v>
      </c>
      <c r="AY352" s="56">
        <f t="shared" si="123"/>
        <v>3.6593925985507205</v>
      </c>
      <c r="AZ352" s="3">
        <f t="shared" si="124"/>
        <v>1.1505762894756489E-2</v>
      </c>
      <c r="BA352" s="3">
        <f t="shared" si="125"/>
        <v>206.28857621814905</v>
      </c>
      <c r="BB352" s="3">
        <f t="shared" si="131"/>
        <v>8.6855955799958124</v>
      </c>
    </row>
    <row r="353" spans="9:54">
      <c r="I353" s="18"/>
      <c r="J353" s="16"/>
      <c r="M353" s="8">
        <f t="shared" si="132"/>
        <v>277</v>
      </c>
      <c r="N353" s="2">
        <v>4.5547950000000048</v>
      </c>
      <c r="O353" s="2">
        <v>0</v>
      </c>
      <c r="Q353" s="9">
        <f t="shared" si="112"/>
        <v>277</v>
      </c>
      <c r="R353" s="3">
        <f t="shared" si="113"/>
        <v>0.91324207989203721</v>
      </c>
      <c r="S353" s="3">
        <f t="shared" si="126"/>
        <v>0.86601902872142855</v>
      </c>
      <c r="T353" s="3">
        <f>MAX(0,MIN(T$71,$R353-SUM($S353:S353)))</f>
        <v>0</v>
      </c>
      <c r="U353" s="56">
        <f t="shared" si="114"/>
        <v>0</v>
      </c>
      <c r="V353" s="3">
        <f>MAX(0,MIN(V$71,$R353-SUM($S353:U353)))</f>
        <v>0</v>
      </c>
      <c r="W353" s="3">
        <f>MAX(0,MIN(W$71,$R353-SUM($S353:V353)))</f>
        <v>0</v>
      </c>
      <c r="X353" s="3">
        <f>MAX(0,MIN(X$71,$R353-SUM($S353:W353)))</f>
        <v>4.7223051170608654E-2</v>
      </c>
      <c r="Y353" s="3">
        <f>MAX(0,MIN(Y$71,$R353-SUM($S353:X353)))</f>
        <v>0</v>
      </c>
      <c r="Z353" s="3">
        <f>MAX(0,MIN(Z$71,$R353-SUM($S353:Y353)))</f>
        <v>0</v>
      </c>
      <c r="AA353" s="3">
        <f t="shared" si="127"/>
        <v>0.86601902872142855</v>
      </c>
      <c r="AC353" s="9">
        <f t="shared" si="115"/>
        <v>277</v>
      </c>
      <c r="AD353" s="3">
        <f t="shared" si="116"/>
        <v>0.91324207989203721</v>
      </c>
      <c r="AE353" s="3">
        <f>MIN(R353,Solvarmeproduktion!M281*$I$16/1000/24)</f>
        <v>0.86601902872142855</v>
      </c>
      <c r="AF353" s="3">
        <f>IF($I$35="Ja",MAX(0,MIN(IF($I$36="væske",AS353,AT353),$AD353-SUM($AE353:AE353)))*$I$44*IF(AU353&lt;$I$23,1,0),0)</f>
        <v>4.7223051170608654E-2</v>
      </c>
      <c r="AG353" s="56">
        <f t="shared" si="128"/>
        <v>0</v>
      </c>
      <c r="AH353" s="3">
        <f>MAX(0,MIN(AH$71,$AD353-SUM($AE353:AG353)))</f>
        <v>0</v>
      </c>
      <c r="AI353" s="3">
        <f>IF($I$35="Ja",MAX(0,MIN(IF($I$36="væske",AS353,AT353)-AF353,$AD353-SUM($AE353:AH353)))*$I$44*IF(AU353&lt;$I$29,1,0),0)</f>
        <v>0</v>
      </c>
      <c r="AJ353" s="3">
        <f>MAX(0,MIN(AJ$71,$AD353-SUM($AE353:AI353)))</f>
        <v>0</v>
      </c>
      <c r="AK353" s="3">
        <f>IF($I$35="Ja",MAX(0,MIN(IF($I$36="væske",AS353,AT353)-AF353-AI353,$AD353-SUM($AE353:AJ353)))*$I$44*IF(AU353&lt;$I$33,1,0),0)</f>
        <v>0</v>
      </c>
      <c r="AL353" s="3">
        <f>MAX(0,MIN(AL$71,$AD353-SUM($AE353:AK353)))</f>
        <v>0</v>
      </c>
      <c r="AM353" s="3">
        <f t="shared" si="129"/>
        <v>0.86601902872142855</v>
      </c>
      <c r="AO353" s="55">
        <v>14.3</v>
      </c>
      <c r="AP353" s="58">
        <f t="shared" si="117"/>
        <v>3.6593925985507205</v>
      </c>
      <c r="AQ353" s="56">
        <f>IF($I$37="indtastes",$I$38,VLOOKUP(ROUND(AO353,0),'COP og ydelse'!$F$5:$J$31,3))</f>
        <v>3.9116736400000001</v>
      </c>
      <c r="AR353" s="56">
        <f t="shared" si="118"/>
        <v>3.6593925985507205</v>
      </c>
      <c r="AS353" s="56">
        <f t="shared" si="119"/>
        <v>2</v>
      </c>
      <c r="AT353" s="56">
        <f>IF($I$35="Ja",VLOOKUP(ROUND(AO353,0),'COP og ydelse'!$F$5:$J$31,5)/'COP og ydelse'!$J$14*$I$43,0)</f>
        <v>3.1174599360450808</v>
      </c>
      <c r="AU353" s="3">
        <f t="shared" si="120"/>
        <v>206.28857621814905</v>
      </c>
      <c r="AV353" s="3">
        <f t="shared" si="121"/>
        <v>4.7223051170608654E-2</v>
      </c>
      <c r="AW353" s="3">
        <f t="shared" si="122"/>
        <v>0</v>
      </c>
      <c r="AX353" s="3">
        <f t="shared" si="130"/>
        <v>1</v>
      </c>
      <c r="AY353" s="56">
        <f t="shared" si="123"/>
        <v>3.6593925985507205</v>
      </c>
      <c r="AZ353" s="3">
        <f t="shared" si="124"/>
        <v>1.290461460443218E-2</v>
      </c>
      <c r="BA353" s="3">
        <f t="shared" si="125"/>
        <v>206.28857621814905</v>
      </c>
      <c r="BB353" s="3">
        <f t="shared" si="131"/>
        <v>9.741575990661655</v>
      </c>
    </row>
    <row r="354" spans="9:54">
      <c r="I354" s="18"/>
      <c r="J354" s="16"/>
      <c r="M354" s="8">
        <f t="shared" si="132"/>
        <v>278</v>
      </c>
      <c r="N354" s="2">
        <v>4.5547950000000048</v>
      </c>
      <c r="O354" s="2">
        <v>0</v>
      </c>
      <c r="Q354" s="9">
        <f t="shared" si="112"/>
        <v>278</v>
      </c>
      <c r="R354" s="3">
        <f t="shared" si="113"/>
        <v>0.91324207989203721</v>
      </c>
      <c r="S354" s="3">
        <f t="shared" si="126"/>
        <v>0.91324207989203721</v>
      </c>
      <c r="T354" s="3">
        <f>MAX(0,MIN(T$71,$R354-SUM($S354:S354)))</f>
        <v>0</v>
      </c>
      <c r="U354" s="56">
        <f t="shared" si="114"/>
        <v>0</v>
      </c>
      <c r="V354" s="3">
        <f>MAX(0,MIN(V$71,$R354-SUM($S354:U354)))</f>
        <v>0</v>
      </c>
      <c r="W354" s="3">
        <f>MAX(0,MIN(W$71,$R354-SUM($S354:V354)))</f>
        <v>0</v>
      </c>
      <c r="X354" s="3">
        <f>MAX(0,MIN(X$71,$R354-SUM($S354:W354)))</f>
        <v>0</v>
      </c>
      <c r="Y354" s="3">
        <f>MAX(0,MIN(Y$71,$R354-SUM($S354:X354)))</f>
        <v>0</v>
      </c>
      <c r="Z354" s="3">
        <f>MAX(0,MIN(Z$71,$R354-SUM($S354:Y354)))</f>
        <v>0</v>
      </c>
      <c r="AA354" s="3">
        <f t="shared" si="127"/>
        <v>0.91324207989203721</v>
      </c>
      <c r="AC354" s="9">
        <f t="shared" si="115"/>
        <v>278</v>
      </c>
      <c r="AD354" s="3">
        <f t="shared" si="116"/>
        <v>0.91324207989203721</v>
      </c>
      <c r="AE354" s="3">
        <f>MIN(R354,Solvarmeproduktion!M282*$I$16/1000/24)</f>
        <v>0.91324207989203721</v>
      </c>
      <c r="AF354" s="3">
        <f>IF($I$35="Ja",MAX(0,MIN(IF($I$36="væske",AS354,AT354),$AD354-SUM($AE354:AE354)))*$I$44*IF(AU354&lt;$I$23,1,0),0)</f>
        <v>0</v>
      </c>
      <c r="AG354" s="56">
        <f t="shared" si="128"/>
        <v>0</v>
      </c>
      <c r="AH354" s="3">
        <f>MAX(0,MIN(AH$71,$AD354-SUM($AE354:AG354)))</f>
        <v>0</v>
      </c>
      <c r="AI354" s="3">
        <f>IF($I$35="Ja",MAX(0,MIN(IF($I$36="væske",AS354,AT354)-AF354,$AD354-SUM($AE354:AH354)))*$I$44*IF(AU354&lt;$I$29,1,0),0)</f>
        <v>0</v>
      </c>
      <c r="AJ354" s="3">
        <f>MAX(0,MIN(AJ$71,$AD354-SUM($AE354:AI354)))</f>
        <v>0</v>
      </c>
      <c r="AK354" s="3">
        <f>IF($I$35="Ja",MAX(0,MIN(IF($I$36="væske",AS354,AT354)-AF354-AI354,$AD354-SUM($AE354:AJ354)))*$I$44*IF(AU354&lt;$I$33,1,0),0)</f>
        <v>0</v>
      </c>
      <c r="AL354" s="3">
        <f>MAX(0,MIN(AL$71,$AD354-SUM($AE354:AK354)))</f>
        <v>0</v>
      </c>
      <c r="AM354" s="3">
        <f t="shared" si="129"/>
        <v>0.91324207989203721</v>
      </c>
      <c r="AO354" s="55">
        <v>14.3</v>
      </c>
      <c r="AP354" s="58">
        <f t="shared" si="117"/>
        <v>3.6593925985507205</v>
      </c>
      <c r="AQ354" s="56">
        <f>IF($I$37="indtastes",$I$38,VLOOKUP(ROUND(AO354,0),'COP og ydelse'!$F$5:$J$31,3))</f>
        <v>3.9116736400000001</v>
      </c>
      <c r="AR354" s="56">
        <f t="shared" si="118"/>
        <v>3.6593925985507205</v>
      </c>
      <c r="AS354" s="56">
        <f t="shared" si="119"/>
        <v>2</v>
      </c>
      <c r="AT354" s="56">
        <f>IF($I$35="Ja",VLOOKUP(ROUND(AO354,0),'COP og ydelse'!$F$5:$J$31,5)/'COP og ydelse'!$J$14*$I$43,0)</f>
        <v>3.1174599360450808</v>
      </c>
      <c r="AU354" s="3">
        <f t="shared" si="120"/>
        <v>206.28857621814905</v>
      </c>
      <c r="AV354" s="3">
        <f t="shared" si="121"/>
        <v>0</v>
      </c>
      <c r="AW354" s="3">
        <f t="shared" si="122"/>
        <v>0</v>
      </c>
      <c r="AX354" s="3">
        <f t="shared" si="130"/>
        <v>1</v>
      </c>
      <c r="AY354" s="56">
        <f t="shared" si="123"/>
        <v>3.6593925985507205</v>
      </c>
      <c r="AZ354" s="3">
        <f t="shared" si="124"/>
        <v>0</v>
      </c>
      <c r="BA354" s="3">
        <f t="shared" si="125"/>
        <v>206.28857621814905</v>
      </c>
      <c r="BB354" s="3">
        <f t="shared" si="131"/>
        <v>0</v>
      </c>
    </row>
    <row r="355" spans="9:54">
      <c r="I355" s="18"/>
      <c r="J355" s="16"/>
      <c r="M355" s="8">
        <f t="shared" si="132"/>
        <v>279</v>
      </c>
      <c r="N355" s="2">
        <v>4.5547950000000048</v>
      </c>
      <c r="O355" s="2">
        <v>0</v>
      </c>
      <c r="Q355" s="9">
        <f t="shared" si="112"/>
        <v>279</v>
      </c>
      <c r="R355" s="3">
        <f t="shared" si="113"/>
        <v>0.91324207989203721</v>
      </c>
      <c r="S355" s="3">
        <f t="shared" si="126"/>
        <v>0.91324207989203721</v>
      </c>
      <c r="T355" s="3">
        <f>MAX(0,MIN(T$71,$R355-SUM($S355:S355)))</f>
        <v>0</v>
      </c>
      <c r="U355" s="56">
        <f t="shared" si="114"/>
        <v>0</v>
      </c>
      <c r="V355" s="3">
        <f>MAX(0,MIN(V$71,$R355-SUM($S355:U355)))</f>
        <v>0</v>
      </c>
      <c r="W355" s="3">
        <f>MAX(0,MIN(W$71,$R355-SUM($S355:V355)))</f>
        <v>0</v>
      </c>
      <c r="X355" s="3">
        <f>MAX(0,MIN(X$71,$R355-SUM($S355:W355)))</f>
        <v>0</v>
      </c>
      <c r="Y355" s="3">
        <f>MAX(0,MIN(Y$71,$R355-SUM($S355:X355)))</f>
        <v>0</v>
      </c>
      <c r="Z355" s="3">
        <f>MAX(0,MIN(Z$71,$R355-SUM($S355:Y355)))</f>
        <v>0</v>
      </c>
      <c r="AA355" s="3">
        <f t="shared" si="127"/>
        <v>0.91324207989203721</v>
      </c>
      <c r="AC355" s="9">
        <f t="shared" si="115"/>
        <v>279</v>
      </c>
      <c r="AD355" s="3">
        <f t="shared" si="116"/>
        <v>0.91324207989203721</v>
      </c>
      <c r="AE355" s="3">
        <f>MIN(R355,Solvarmeproduktion!M283*$I$16/1000/24)</f>
        <v>0.91324207989203721</v>
      </c>
      <c r="AF355" s="3">
        <f>IF($I$35="Ja",MAX(0,MIN(IF($I$36="væske",AS355,AT355),$AD355-SUM($AE355:AE355)))*$I$44*IF(AU355&lt;$I$23,1,0),0)</f>
        <v>0</v>
      </c>
      <c r="AG355" s="56">
        <f t="shared" si="128"/>
        <v>0</v>
      </c>
      <c r="AH355" s="3">
        <f>MAX(0,MIN(AH$71,$AD355-SUM($AE355:AG355)))</f>
        <v>0</v>
      </c>
      <c r="AI355" s="3">
        <f>IF($I$35="Ja",MAX(0,MIN(IF($I$36="væske",AS355,AT355)-AF355,$AD355-SUM($AE355:AH355)))*$I$44*IF(AU355&lt;$I$29,1,0),0)</f>
        <v>0</v>
      </c>
      <c r="AJ355" s="3">
        <f>MAX(0,MIN(AJ$71,$AD355-SUM($AE355:AI355)))</f>
        <v>0</v>
      </c>
      <c r="AK355" s="3">
        <f>IF($I$35="Ja",MAX(0,MIN(IF($I$36="væske",AS355,AT355)-AF355-AI355,$AD355-SUM($AE355:AJ355)))*$I$44*IF(AU355&lt;$I$33,1,0),0)</f>
        <v>0</v>
      </c>
      <c r="AL355" s="3">
        <f>MAX(0,MIN(AL$71,$AD355-SUM($AE355:AK355)))</f>
        <v>0</v>
      </c>
      <c r="AM355" s="3">
        <f t="shared" si="129"/>
        <v>0.91324207989203721</v>
      </c>
      <c r="AO355" s="55">
        <v>14.3</v>
      </c>
      <c r="AP355" s="58">
        <f t="shared" si="117"/>
        <v>3.6593925985507205</v>
      </c>
      <c r="AQ355" s="56">
        <f>IF($I$37="indtastes",$I$38,VLOOKUP(ROUND(AO355,0),'COP og ydelse'!$F$5:$J$31,3))</f>
        <v>3.9116736400000001</v>
      </c>
      <c r="AR355" s="56">
        <f t="shared" si="118"/>
        <v>3.6593925985507205</v>
      </c>
      <c r="AS355" s="56">
        <f t="shared" si="119"/>
        <v>2</v>
      </c>
      <c r="AT355" s="56">
        <f>IF($I$35="Ja",VLOOKUP(ROUND(AO355,0),'COP og ydelse'!$F$5:$J$31,5)/'COP og ydelse'!$J$14*$I$43,0)</f>
        <v>3.1174599360450808</v>
      </c>
      <c r="AU355" s="3">
        <f t="shared" si="120"/>
        <v>206.28857621814905</v>
      </c>
      <c r="AV355" s="3">
        <f t="shared" si="121"/>
        <v>0</v>
      </c>
      <c r="AW355" s="3">
        <f t="shared" si="122"/>
        <v>0</v>
      </c>
      <c r="AX355" s="3">
        <f t="shared" si="130"/>
        <v>1</v>
      </c>
      <c r="AY355" s="56">
        <f t="shared" si="123"/>
        <v>3.6593925985507205</v>
      </c>
      <c r="AZ355" s="3">
        <f t="shared" si="124"/>
        <v>0</v>
      </c>
      <c r="BA355" s="3">
        <f t="shared" si="125"/>
        <v>206.28857621814905</v>
      </c>
      <c r="BB355" s="3">
        <f t="shared" si="131"/>
        <v>0</v>
      </c>
    </row>
    <row r="356" spans="9:54">
      <c r="I356" s="18"/>
      <c r="J356" s="16"/>
      <c r="M356" s="8">
        <f t="shared" si="132"/>
        <v>280</v>
      </c>
      <c r="N356" s="2">
        <v>4.5547950000000048</v>
      </c>
      <c r="O356" s="2">
        <v>0</v>
      </c>
      <c r="Q356" s="9">
        <f t="shared" si="112"/>
        <v>280</v>
      </c>
      <c r="R356" s="3">
        <f t="shared" si="113"/>
        <v>0.91324207989203721</v>
      </c>
      <c r="S356" s="3">
        <f t="shared" si="126"/>
        <v>0.91324207989203721</v>
      </c>
      <c r="T356" s="3">
        <f>MAX(0,MIN(T$71,$R356-SUM($S356:S356)))</f>
        <v>0</v>
      </c>
      <c r="U356" s="56">
        <f t="shared" si="114"/>
        <v>0</v>
      </c>
      <c r="V356" s="3">
        <f>MAX(0,MIN(V$71,$R356-SUM($S356:U356)))</f>
        <v>0</v>
      </c>
      <c r="W356" s="3">
        <f>MAX(0,MIN(W$71,$R356-SUM($S356:V356)))</f>
        <v>0</v>
      </c>
      <c r="X356" s="3">
        <f>MAX(0,MIN(X$71,$R356-SUM($S356:W356)))</f>
        <v>0</v>
      </c>
      <c r="Y356" s="3">
        <f>MAX(0,MIN(Y$71,$R356-SUM($S356:X356)))</f>
        <v>0</v>
      </c>
      <c r="Z356" s="3">
        <f>MAX(0,MIN(Z$71,$R356-SUM($S356:Y356)))</f>
        <v>0</v>
      </c>
      <c r="AA356" s="3">
        <f t="shared" si="127"/>
        <v>0.91324207989203721</v>
      </c>
      <c r="AC356" s="9">
        <f t="shared" si="115"/>
        <v>280</v>
      </c>
      <c r="AD356" s="3">
        <f t="shared" si="116"/>
        <v>0.91324207989203721</v>
      </c>
      <c r="AE356" s="3">
        <f>MIN(R356,Solvarmeproduktion!M284*$I$16/1000/24)</f>
        <v>0.91324207989203721</v>
      </c>
      <c r="AF356" s="3">
        <f>IF($I$35="Ja",MAX(0,MIN(IF($I$36="væske",AS356,AT356),$AD356-SUM($AE356:AE356)))*$I$44*IF(AU356&lt;$I$23,1,0),0)</f>
        <v>0</v>
      </c>
      <c r="AG356" s="56">
        <f t="shared" si="128"/>
        <v>0</v>
      </c>
      <c r="AH356" s="3">
        <f>MAX(0,MIN(AH$71,$AD356-SUM($AE356:AG356)))</f>
        <v>0</v>
      </c>
      <c r="AI356" s="3">
        <f>IF($I$35="Ja",MAX(0,MIN(IF($I$36="væske",AS356,AT356)-AF356,$AD356-SUM($AE356:AH356)))*$I$44*IF(AU356&lt;$I$29,1,0),0)</f>
        <v>0</v>
      </c>
      <c r="AJ356" s="3">
        <f>MAX(0,MIN(AJ$71,$AD356-SUM($AE356:AI356)))</f>
        <v>0</v>
      </c>
      <c r="AK356" s="3">
        <f>IF($I$35="Ja",MAX(0,MIN(IF($I$36="væske",AS356,AT356)-AF356-AI356,$AD356-SUM($AE356:AJ356)))*$I$44*IF(AU356&lt;$I$33,1,0),0)</f>
        <v>0</v>
      </c>
      <c r="AL356" s="3">
        <f>MAX(0,MIN(AL$71,$AD356-SUM($AE356:AK356)))</f>
        <v>0</v>
      </c>
      <c r="AM356" s="3">
        <f t="shared" si="129"/>
        <v>0.91324207989203721</v>
      </c>
      <c r="AO356" s="55">
        <v>14.3</v>
      </c>
      <c r="AP356" s="58">
        <f t="shared" si="117"/>
        <v>3.6593925985507205</v>
      </c>
      <c r="AQ356" s="56">
        <f>IF($I$37="indtastes",$I$38,VLOOKUP(ROUND(AO356,0),'COP og ydelse'!$F$5:$J$31,3))</f>
        <v>3.9116736400000001</v>
      </c>
      <c r="AR356" s="56">
        <f t="shared" si="118"/>
        <v>3.6593925985507205</v>
      </c>
      <c r="AS356" s="56">
        <f t="shared" si="119"/>
        <v>2</v>
      </c>
      <c r="AT356" s="56">
        <f>IF($I$35="Ja",VLOOKUP(ROUND(AO356,0),'COP og ydelse'!$F$5:$J$31,5)/'COP og ydelse'!$J$14*$I$43,0)</f>
        <v>3.1174599360450808</v>
      </c>
      <c r="AU356" s="3">
        <f t="shared" si="120"/>
        <v>206.28857621814905</v>
      </c>
      <c r="AV356" s="3">
        <f t="shared" si="121"/>
        <v>0</v>
      </c>
      <c r="AW356" s="3">
        <f t="shared" si="122"/>
        <v>0</v>
      </c>
      <c r="AX356" s="3">
        <f t="shared" si="130"/>
        <v>1</v>
      </c>
      <c r="AY356" s="56">
        <f t="shared" si="123"/>
        <v>3.6593925985507205</v>
      </c>
      <c r="AZ356" s="3">
        <f t="shared" si="124"/>
        <v>0</v>
      </c>
      <c r="BA356" s="3">
        <f t="shared" si="125"/>
        <v>206.28857621814905</v>
      </c>
      <c r="BB356" s="3">
        <f t="shared" si="131"/>
        <v>0</v>
      </c>
    </row>
    <row r="357" spans="9:54">
      <c r="I357" s="18"/>
      <c r="J357" s="16"/>
      <c r="M357" s="8">
        <f t="shared" si="132"/>
        <v>281</v>
      </c>
      <c r="N357" s="2">
        <v>4.5547950000000048</v>
      </c>
      <c r="O357" s="2">
        <v>0</v>
      </c>
      <c r="Q357" s="9">
        <f t="shared" si="112"/>
        <v>281</v>
      </c>
      <c r="R357" s="3">
        <f t="shared" si="113"/>
        <v>0.91324207989203721</v>
      </c>
      <c r="S357" s="3">
        <f t="shared" si="126"/>
        <v>0.91324207989203721</v>
      </c>
      <c r="T357" s="3">
        <f>MAX(0,MIN(T$71,$R357-SUM($S357:S357)))</f>
        <v>0</v>
      </c>
      <c r="U357" s="56">
        <f t="shared" si="114"/>
        <v>0</v>
      </c>
      <c r="V357" s="3">
        <f>MAX(0,MIN(V$71,$R357-SUM($S357:U357)))</f>
        <v>0</v>
      </c>
      <c r="W357" s="3">
        <f>MAX(0,MIN(W$71,$R357-SUM($S357:V357)))</f>
        <v>0</v>
      </c>
      <c r="X357" s="3">
        <f>MAX(0,MIN(X$71,$R357-SUM($S357:W357)))</f>
        <v>0</v>
      </c>
      <c r="Y357" s="3">
        <f>MAX(0,MIN(Y$71,$R357-SUM($S357:X357)))</f>
        <v>0</v>
      </c>
      <c r="Z357" s="3">
        <f>MAX(0,MIN(Z$71,$R357-SUM($S357:Y357)))</f>
        <v>0</v>
      </c>
      <c r="AA357" s="3">
        <f t="shared" si="127"/>
        <v>0.91324207989203721</v>
      </c>
      <c r="AC357" s="9">
        <f t="shared" si="115"/>
        <v>281</v>
      </c>
      <c r="AD357" s="3">
        <f t="shared" si="116"/>
        <v>0.91324207989203721</v>
      </c>
      <c r="AE357" s="3">
        <f>MIN(R357,Solvarmeproduktion!M285*$I$16/1000/24)</f>
        <v>0.91324207989203721</v>
      </c>
      <c r="AF357" s="3">
        <f>IF($I$35="Ja",MAX(0,MIN(IF($I$36="væske",AS357,AT357),$AD357-SUM($AE357:AE357)))*$I$44*IF(AU357&lt;$I$23,1,0),0)</f>
        <v>0</v>
      </c>
      <c r="AG357" s="56">
        <f t="shared" si="128"/>
        <v>0</v>
      </c>
      <c r="AH357" s="3">
        <f>MAX(0,MIN(AH$71,$AD357-SUM($AE357:AG357)))</f>
        <v>0</v>
      </c>
      <c r="AI357" s="3">
        <f>IF($I$35="Ja",MAX(0,MIN(IF($I$36="væske",AS357,AT357)-AF357,$AD357-SUM($AE357:AH357)))*$I$44*IF(AU357&lt;$I$29,1,0),0)</f>
        <v>0</v>
      </c>
      <c r="AJ357" s="3">
        <f>MAX(0,MIN(AJ$71,$AD357-SUM($AE357:AI357)))</f>
        <v>0</v>
      </c>
      <c r="AK357" s="3">
        <f>IF($I$35="Ja",MAX(0,MIN(IF($I$36="væske",AS357,AT357)-AF357-AI357,$AD357-SUM($AE357:AJ357)))*$I$44*IF(AU357&lt;$I$33,1,0),0)</f>
        <v>0</v>
      </c>
      <c r="AL357" s="3">
        <f>MAX(0,MIN(AL$71,$AD357-SUM($AE357:AK357)))</f>
        <v>0</v>
      </c>
      <c r="AM357" s="3">
        <f t="shared" si="129"/>
        <v>0.91324207989203721</v>
      </c>
      <c r="AO357" s="55">
        <v>14.3</v>
      </c>
      <c r="AP357" s="58">
        <f t="shared" si="117"/>
        <v>3.6593925985507205</v>
      </c>
      <c r="AQ357" s="56">
        <f>IF($I$37="indtastes",$I$38,VLOOKUP(ROUND(AO357,0),'COP og ydelse'!$F$5:$J$31,3))</f>
        <v>3.9116736400000001</v>
      </c>
      <c r="AR357" s="56">
        <f t="shared" si="118"/>
        <v>3.6593925985507205</v>
      </c>
      <c r="AS357" s="56">
        <f t="shared" si="119"/>
        <v>2</v>
      </c>
      <c r="AT357" s="56">
        <f>IF($I$35="Ja",VLOOKUP(ROUND(AO357,0),'COP og ydelse'!$F$5:$J$31,5)/'COP og ydelse'!$J$14*$I$43,0)</f>
        <v>3.1174599360450808</v>
      </c>
      <c r="AU357" s="3">
        <f t="shared" si="120"/>
        <v>206.28857621814905</v>
      </c>
      <c r="AV357" s="3">
        <f t="shared" si="121"/>
        <v>0</v>
      </c>
      <c r="AW357" s="3">
        <f t="shared" si="122"/>
        <v>0</v>
      </c>
      <c r="AX357" s="3">
        <f t="shared" si="130"/>
        <v>1</v>
      </c>
      <c r="AY357" s="56">
        <f t="shared" si="123"/>
        <v>3.6593925985507205</v>
      </c>
      <c r="AZ357" s="3">
        <f t="shared" si="124"/>
        <v>0</v>
      </c>
      <c r="BA357" s="3">
        <f t="shared" si="125"/>
        <v>206.28857621814905</v>
      </c>
      <c r="BB357" s="3">
        <f t="shared" si="131"/>
        <v>0</v>
      </c>
    </row>
    <row r="358" spans="9:54">
      <c r="I358" s="18"/>
      <c r="J358" s="16"/>
      <c r="M358" s="8">
        <f t="shared" si="132"/>
        <v>282</v>
      </c>
      <c r="N358" s="2">
        <v>4.5547950000000048</v>
      </c>
      <c r="O358" s="2">
        <v>0</v>
      </c>
      <c r="Q358" s="9">
        <f t="shared" si="112"/>
        <v>282</v>
      </c>
      <c r="R358" s="3">
        <f t="shared" si="113"/>
        <v>0.91324207989203721</v>
      </c>
      <c r="S358" s="3">
        <f t="shared" si="126"/>
        <v>0.91324207989203721</v>
      </c>
      <c r="T358" s="3">
        <f>MAX(0,MIN(T$71,$R358-SUM($S358:S358)))</f>
        <v>0</v>
      </c>
      <c r="U358" s="56">
        <f t="shared" si="114"/>
        <v>0</v>
      </c>
      <c r="V358" s="3">
        <f>MAX(0,MIN(V$71,$R358-SUM($S358:U358)))</f>
        <v>0</v>
      </c>
      <c r="W358" s="3">
        <f>MAX(0,MIN(W$71,$R358-SUM($S358:V358)))</f>
        <v>0</v>
      </c>
      <c r="X358" s="3">
        <f>MAX(0,MIN(X$71,$R358-SUM($S358:W358)))</f>
        <v>0</v>
      </c>
      <c r="Y358" s="3">
        <f>MAX(0,MIN(Y$71,$R358-SUM($S358:X358)))</f>
        <v>0</v>
      </c>
      <c r="Z358" s="3">
        <f>MAX(0,MIN(Z$71,$R358-SUM($S358:Y358)))</f>
        <v>0</v>
      </c>
      <c r="AA358" s="3">
        <f t="shared" si="127"/>
        <v>0.91324207989203721</v>
      </c>
      <c r="AC358" s="9">
        <f t="shared" si="115"/>
        <v>282</v>
      </c>
      <c r="AD358" s="3">
        <f t="shared" si="116"/>
        <v>0.91324207989203721</v>
      </c>
      <c r="AE358" s="3">
        <f>MIN(R358,Solvarmeproduktion!M286*$I$16/1000/24)</f>
        <v>0.91324207989203721</v>
      </c>
      <c r="AF358" s="3">
        <f>IF($I$35="Ja",MAX(0,MIN(IF($I$36="væske",AS358,AT358),$AD358-SUM($AE358:AE358)))*$I$44*IF(AU358&lt;$I$23,1,0),0)</f>
        <v>0</v>
      </c>
      <c r="AG358" s="56">
        <f t="shared" si="128"/>
        <v>0</v>
      </c>
      <c r="AH358" s="3">
        <f>MAX(0,MIN(AH$71,$AD358-SUM($AE358:AG358)))</f>
        <v>0</v>
      </c>
      <c r="AI358" s="3">
        <f>IF($I$35="Ja",MAX(0,MIN(IF($I$36="væske",AS358,AT358)-AF358,$AD358-SUM($AE358:AH358)))*$I$44*IF(AU358&lt;$I$29,1,0),0)</f>
        <v>0</v>
      </c>
      <c r="AJ358" s="3">
        <f>MAX(0,MIN(AJ$71,$AD358-SUM($AE358:AI358)))</f>
        <v>0</v>
      </c>
      <c r="AK358" s="3">
        <f>IF($I$35="Ja",MAX(0,MIN(IF($I$36="væske",AS358,AT358)-AF358-AI358,$AD358-SUM($AE358:AJ358)))*$I$44*IF(AU358&lt;$I$33,1,0),0)</f>
        <v>0</v>
      </c>
      <c r="AL358" s="3">
        <f>MAX(0,MIN(AL$71,$AD358-SUM($AE358:AK358)))</f>
        <v>0</v>
      </c>
      <c r="AM358" s="3">
        <f t="shared" si="129"/>
        <v>0.91324207989203721</v>
      </c>
      <c r="AO358" s="55">
        <v>14.6</v>
      </c>
      <c r="AP358" s="58">
        <f t="shared" si="117"/>
        <v>3.6593925985507205</v>
      </c>
      <c r="AQ358" s="56">
        <f>IF($I$37="indtastes",$I$38,VLOOKUP(ROUND(AO358,0),'COP og ydelse'!$F$5:$J$31,3))</f>
        <v>3.9674658099999993</v>
      </c>
      <c r="AR358" s="56">
        <f t="shared" si="118"/>
        <v>3.6593925985507205</v>
      </c>
      <c r="AS358" s="56">
        <f t="shared" si="119"/>
        <v>2</v>
      </c>
      <c r="AT358" s="56">
        <f>IF($I$35="Ja",VLOOKUP(ROUND(AO358,0),'COP og ydelse'!$F$5:$J$31,5)/'COP og ydelse'!$J$14*$I$43,0)</f>
        <v>3.2045195556798971</v>
      </c>
      <c r="AU358" s="3">
        <f t="shared" si="120"/>
        <v>206.28857621814905</v>
      </c>
      <c r="AV358" s="3">
        <f t="shared" si="121"/>
        <v>0</v>
      </c>
      <c r="AW358" s="3">
        <f t="shared" si="122"/>
        <v>0</v>
      </c>
      <c r="AX358" s="3">
        <f t="shared" si="130"/>
        <v>1</v>
      </c>
      <c r="AY358" s="56">
        <f t="shared" si="123"/>
        <v>3.6593925985507205</v>
      </c>
      <c r="AZ358" s="3">
        <f t="shared" si="124"/>
        <v>0</v>
      </c>
      <c r="BA358" s="3">
        <f t="shared" si="125"/>
        <v>206.28857621814905</v>
      </c>
      <c r="BB358" s="3">
        <f t="shared" si="131"/>
        <v>0</v>
      </c>
    </row>
    <row r="359" spans="9:54">
      <c r="I359" s="18"/>
      <c r="J359" s="16"/>
      <c r="M359" s="8">
        <f t="shared" si="132"/>
        <v>283</v>
      </c>
      <c r="N359" s="2">
        <v>4.5547950000000048</v>
      </c>
      <c r="O359" s="2">
        <v>0</v>
      </c>
      <c r="Q359" s="9">
        <f t="shared" si="112"/>
        <v>283</v>
      </c>
      <c r="R359" s="3">
        <f t="shared" si="113"/>
        <v>0.91324207989203721</v>
      </c>
      <c r="S359" s="3">
        <f t="shared" si="126"/>
        <v>0.91324207989203721</v>
      </c>
      <c r="T359" s="3">
        <f>MAX(0,MIN(T$71,$R359-SUM($S359:S359)))</f>
        <v>0</v>
      </c>
      <c r="U359" s="56">
        <f t="shared" si="114"/>
        <v>0</v>
      </c>
      <c r="V359" s="3">
        <f>MAX(0,MIN(V$71,$R359-SUM($S359:U359)))</f>
        <v>0</v>
      </c>
      <c r="W359" s="3">
        <f>MAX(0,MIN(W$71,$R359-SUM($S359:V359)))</f>
        <v>0</v>
      </c>
      <c r="X359" s="3">
        <f>MAX(0,MIN(X$71,$R359-SUM($S359:W359)))</f>
        <v>0</v>
      </c>
      <c r="Y359" s="3">
        <f>MAX(0,MIN(Y$71,$R359-SUM($S359:X359)))</f>
        <v>0</v>
      </c>
      <c r="Z359" s="3">
        <f>MAX(0,MIN(Z$71,$R359-SUM($S359:Y359)))</f>
        <v>0</v>
      </c>
      <c r="AA359" s="3">
        <f t="shared" si="127"/>
        <v>0.91324207989203721</v>
      </c>
      <c r="AC359" s="9">
        <f t="shared" si="115"/>
        <v>283</v>
      </c>
      <c r="AD359" s="3">
        <f t="shared" si="116"/>
        <v>0.91324207989203721</v>
      </c>
      <c r="AE359" s="3">
        <f>MIN(R359,Solvarmeproduktion!M287*$I$16/1000/24)</f>
        <v>0.91324207989203721</v>
      </c>
      <c r="AF359" s="3">
        <f>IF($I$35="Ja",MAX(0,MIN(IF($I$36="væske",AS359,AT359),$AD359-SUM($AE359:AE359)))*$I$44*IF(AU359&lt;$I$23,1,0),0)</f>
        <v>0</v>
      </c>
      <c r="AG359" s="56">
        <f t="shared" si="128"/>
        <v>0</v>
      </c>
      <c r="AH359" s="3">
        <f>MAX(0,MIN(AH$71,$AD359-SUM($AE359:AG359)))</f>
        <v>0</v>
      </c>
      <c r="AI359" s="3">
        <f>IF($I$35="Ja",MAX(0,MIN(IF($I$36="væske",AS359,AT359)-AF359,$AD359-SUM($AE359:AH359)))*$I$44*IF(AU359&lt;$I$29,1,0),0)</f>
        <v>0</v>
      </c>
      <c r="AJ359" s="3">
        <f>MAX(0,MIN(AJ$71,$AD359-SUM($AE359:AI359)))</f>
        <v>0</v>
      </c>
      <c r="AK359" s="3">
        <f>IF($I$35="Ja",MAX(0,MIN(IF($I$36="væske",AS359,AT359)-AF359-AI359,$AD359-SUM($AE359:AJ359)))*$I$44*IF(AU359&lt;$I$33,1,0),0)</f>
        <v>0</v>
      </c>
      <c r="AL359" s="3">
        <f>MAX(0,MIN(AL$71,$AD359-SUM($AE359:AK359)))</f>
        <v>0</v>
      </c>
      <c r="AM359" s="3">
        <f t="shared" si="129"/>
        <v>0.91324207989203721</v>
      </c>
      <c r="AO359" s="55">
        <v>14.6</v>
      </c>
      <c r="AP359" s="58">
        <f t="shared" si="117"/>
        <v>3.6593925985507205</v>
      </c>
      <c r="AQ359" s="56">
        <f>IF($I$37="indtastes",$I$38,VLOOKUP(ROUND(AO359,0),'COP og ydelse'!$F$5:$J$31,3))</f>
        <v>3.9674658099999993</v>
      </c>
      <c r="AR359" s="56">
        <f t="shared" si="118"/>
        <v>3.6593925985507205</v>
      </c>
      <c r="AS359" s="56">
        <f t="shared" si="119"/>
        <v>2</v>
      </c>
      <c r="AT359" s="56">
        <f>IF($I$35="Ja",VLOOKUP(ROUND(AO359,0),'COP og ydelse'!$F$5:$J$31,5)/'COP og ydelse'!$J$14*$I$43,0)</f>
        <v>3.2045195556798971</v>
      </c>
      <c r="AU359" s="3">
        <f t="shared" si="120"/>
        <v>206.28857621814905</v>
      </c>
      <c r="AV359" s="3">
        <f t="shared" si="121"/>
        <v>0</v>
      </c>
      <c r="AW359" s="3">
        <f t="shared" si="122"/>
        <v>0</v>
      </c>
      <c r="AX359" s="3">
        <f t="shared" si="130"/>
        <v>1</v>
      </c>
      <c r="AY359" s="56">
        <f t="shared" si="123"/>
        <v>3.6593925985507205</v>
      </c>
      <c r="AZ359" s="3">
        <f t="shared" si="124"/>
        <v>0</v>
      </c>
      <c r="BA359" s="3">
        <f t="shared" si="125"/>
        <v>206.28857621814905</v>
      </c>
      <c r="BB359" s="3">
        <f t="shared" si="131"/>
        <v>0</v>
      </c>
    </row>
    <row r="360" spans="9:54">
      <c r="I360" s="18"/>
      <c r="J360" s="16"/>
      <c r="M360" s="8">
        <f t="shared" si="132"/>
        <v>284</v>
      </c>
      <c r="N360" s="2">
        <v>4.5547950000000048</v>
      </c>
      <c r="O360" s="2">
        <v>0</v>
      </c>
      <c r="Q360" s="9">
        <f t="shared" si="112"/>
        <v>284</v>
      </c>
      <c r="R360" s="3">
        <f t="shared" si="113"/>
        <v>0.91324207989203721</v>
      </c>
      <c r="S360" s="3">
        <f t="shared" si="126"/>
        <v>0.91324207989203721</v>
      </c>
      <c r="T360" s="3">
        <f>MAX(0,MIN(T$71,$R360-SUM($S360:S360)))</f>
        <v>0</v>
      </c>
      <c r="U360" s="56">
        <f t="shared" si="114"/>
        <v>0</v>
      </c>
      <c r="V360" s="3">
        <f>MAX(0,MIN(V$71,$R360-SUM($S360:U360)))</f>
        <v>0</v>
      </c>
      <c r="W360" s="3">
        <f>MAX(0,MIN(W$71,$R360-SUM($S360:V360)))</f>
        <v>0</v>
      </c>
      <c r="X360" s="3">
        <f>MAX(0,MIN(X$71,$R360-SUM($S360:W360)))</f>
        <v>0</v>
      </c>
      <c r="Y360" s="3">
        <f>MAX(0,MIN(Y$71,$R360-SUM($S360:X360)))</f>
        <v>0</v>
      </c>
      <c r="Z360" s="3">
        <f>MAX(0,MIN(Z$71,$R360-SUM($S360:Y360)))</f>
        <v>0</v>
      </c>
      <c r="AA360" s="3">
        <f t="shared" si="127"/>
        <v>0.91324207989203721</v>
      </c>
      <c r="AC360" s="9">
        <f t="shared" si="115"/>
        <v>284</v>
      </c>
      <c r="AD360" s="3">
        <f t="shared" si="116"/>
        <v>0.91324207989203721</v>
      </c>
      <c r="AE360" s="3">
        <f>MIN(R360,Solvarmeproduktion!M288*$I$16/1000/24)</f>
        <v>0.91324207989203721</v>
      </c>
      <c r="AF360" s="3">
        <f>IF($I$35="Ja",MAX(0,MIN(IF($I$36="væske",AS360,AT360),$AD360-SUM($AE360:AE360)))*$I$44*IF(AU360&lt;$I$23,1,0),0)</f>
        <v>0</v>
      </c>
      <c r="AG360" s="56">
        <f t="shared" si="128"/>
        <v>0</v>
      </c>
      <c r="AH360" s="3">
        <f>MAX(0,MIN(AH$71,$AD360-SUM($AE360:AG360)))</f>
        <v>0</v>
      </c>
      <c r="AI360" s="3">
        <f>IF($I$35="Ja",MAX(0,MIN(IF($I$36="væske",AS360,AT360)-AF360,$AD360-SUM($AE360:AH360)))*$I$44*IF(AU360&lt;$I$29,1,0),0)</f>
        <v>0</v>
      </c>
      <c r="AJ360" s="3">
        <f>MAX(0,MIN(AJ$71,$AD360-SUM($AE360:AI360)))</f>
        <v>0</v>
      </c>
      <c r="AK360" s="3">
        <f>IF($I$35="Ja",MAX(0,MIN(IF($I$36="væske",AS360,AT360)-AF360-AI360,$AD360-SUM($AE360:AJ360)))*$I$44*IF(AU360&lt;$I$33,1,0),0)</f>
        <v>0</v>
      </c>
      <c r="AL360" s="3">
        <f>MAX(0,MIN(AL$71,$AD360-SUM($AE360:AK360)))</f>
        <v>0</v>
      </c>
      <c r="AM360" s="3">
        <f t="shared" si="129"/>
        <v>0.91324207989203721</v>
      </c>
      <c r="AO360" s="55">
        <v>14.6</v>
      </c>
      <c r="AP360" s="58">
        <f t="shared" si="117"/>
        <v>3.6593925985507205</v>
      </c>
      <c r="AQ360" s="56">
        <f>IF($I$37="indtastes",$I$38,VLOOKUP(ROUND(AO360,0),'COP og ydelse'!$F$5:$J$31,3))</f>
        <v>3.9674658099999993</v>
      </c>
      <c r="AR360" s="56">
        <f t="shared" si="118"/>
        <v>3.6593925985507205</v>
      </c>
      <c r="AS360" s="56">
        <f t="shared" si="119"/>
        <v>2</v>
      </c>
      <c r="AT360" s="56">
        <f>IF($I$35="Ja",VLOOKUP(ROUND(AO360,0),'COP og ydelse'!$F$5:$J$31,5)/'COP og ydelse'!$J$14*$I$43,0)</f>
        <v>3.2045195556798971</v>
      </c>
      <c r="AU360" s="3">
        <f t="shared" si="120"/>
        <v>206.28857621814905</v>
      </c>
      <c r="AV360" s="3">
        <f t="shared" si="121"/>
        <v>0</v>
      </c>
      <c r="AW360" s="3">
        <f t="shared" si="122"/>
        <v>0</v>
      </c>
      <c r="AX360" s="3">
        <f t="shared" si="130"/>
        <v>1</v>
      </c>
      <c r="AY360" s="56">
        <f t="shared" si="123"/>
        <v>3.6593925985507205</v>
      </c>
      <c r="AZ360" s="3">
        <f t="shared" si="124"/>
        <v>0</v>
      </c>
      <c r="BA360" s="3">
        <f t="shared" si="125"/>
        <v>206.28857621814905</v>
      </c>
      <c r="BB360" s="3">
        <f t="shared" si="131"/>
        <v>0</v>
      </c>
    </row>
    <row r="361" spans="9:54">
      <c r="I361" s="18"/>
      <c r="J361" s="16"/>
      <c r="M361" s="8">
        <f t="shared" si="132"/>
        <v>285</v>
      </c>
      <c r="N361" s="2">
        <v>4.5547950000000048</v>
      </c>
      <c r="O361" s="2">
        <v>0</v>
      </c>
      <c r="Q361" s="9">
        <f t="shared" si="112"/>
        <v>285</v>
      </c>
      <c r="R361" s="3">
        <f t="shared" si="113"/>
        <v>0.91324207989203721</v>
      </c>
      <c r="S361" s="3">
        <f t="shared" si="126"/>
        <v>0.91324207989203721</v>
      </c>
      <c r="T361" s="3">
        <f>MAX(0,MIN(T$71,$R361-SUM($S361:S361)))</f>
        <v>0</v>
      </c>
      <c r="U361" s="56">
        <f t="shared" si="114"/>
        <v>0</v>
      </c>
      <c r="V361" s="3">
        <f>MAX(0,MIN(V$71,$R361-SUM($S361:U361)))</f>
        <v>0</v>
      </c>
      <c r="W361" s="3">
        <f>MAX(0,MIN(W$71,$R361-SUM($S361:V361)))</f>
        <v>0</v>
      </c>
      <c r="X361" s="3">
        <f>MAX(0,MIN(X$71,$R361-SUM($S361:W361)))</f>
        <v>0</v>
      </c>
      <c r="Y361" s="3">
        <f>MAX(0,MIN(Y$71,$R361-SUM($S361:X361)))</f>
        <v>0</v>
      </c>
      <c r="Z361" s="3">
        <f>MAX(0,MIN(Z$71,$R361-SUM($S361:Y361)))</f>
        <v>0</v>
      </c>
      <c r="AA361" s="3">
        <f t="shared" si="127"/>
        <v>0.91324207989203721</v>
      </c>
      <c r="AC361" s="9">
        <f t="shared" si="115"/>
        <v>285</v>
      </c>
      <c r="AD361" s="3">
        <f t="shared" si="116"/>
        <v>0.91324207989203721</v>
      </c>
      <c r="AE361" s="3">
        <f>MIN(R361,Solvarmeproduktion!M289*$I$16/1000/24)</f>
        <v>0.91324207989203721</v>
      </c>
      <c r="AF361" s="3">
        <f>IF($I$35="Ja",MAX(0,MIN(IF($I$36="væske",AS361,AT361),$AD361-SUM($AE361:AE361)))*$I$44*IF(AU361&lt;$I$23,1,0),0)</f>
        <v>0</v>
      </c>
      <c r="AG361" s="56">
        <f t="shared" si="128"/>
        <v>0</v>
      </c>
      <c r="AH361" s="3">
        <f>MAX(0,MIN(AH$71,$AD361-SUM($AE361:AG361)))</f>
        <v>0</v>
      </c>
      <c r="AI361" s="3">
        <f>IF($I$35="Ja",MAX(0,MIN(IF($I$36="væske",AS361,AT361)-AF361,$AD361-SUM($AE361:AH361)))*$I$44*IF(AU361&lt;$I$29,1,0),0)</f>
        <v>0</v>
      </c>
      <c r="AJ361" s="3">
        <f>MAX(0,MIN(AJ$71,$AD361-SUM($AE361:AI361)))</f>
        <v>0</v>
      </c>
      <c r="AK361" s="3">
        <f>IF($I$35="Ja",MAX(0,MIN(IF($I$36="væske",AS361,AT361)-AF361-AI361,$AD361-SUM($AE361:AJ361)))*$I$44*IF(AU361&lt;$I$33,1,0),0)</f>
        <v>0</v>
      </c>
      <c r="AL361" s="3">
        <f>MAX(0,MIN(AL$71,$AD361-SUM($AE361:AK361)))</f>
        <v>0</v>
      </c>
      <c r="AM361" s="3">
        <f t="shared" si="129"/>
        <v>0.91324207989203721</v>
      </c>
      <c r="AO361" s="55">
        <v>14.6</v>
      </c>
      <c r="AP361" s="58">
        <f t="shared" si="117"/>
        <v>3.6593925985507205</v>
      </c>
      <c r="AQ361" s="56">
        <f>IF($I$37="indtastes",$I$38,VLOOKUP(ROUND(AO361,0),'COP og ydelse'!$F$5:$J$31,3))</f>
        <v>3.9674658099999993</v>
      </c>
      <c r="AR361" s="56">
        <f t="shared" si="118"/>
        <v>3.6593925985507205</v>
      </c>
      <c r="AS361" s="56">
        <f t="shared" si="119"/>
        <v>2</v>
      </c>
      <c r="AT361" s="56">
        <f>IF($I$35="Ja",VLOOKUP(ROUND(AO361,0),'COP og ydelse'!$F$5:$J$31,5)/'COP og ydelse'!$J$14*$I$43,0)</f>
        <v>3.2045195556798971</v>
      </c>
      <c r="AU361" s="3">
        <f t="shared" si="120"/>
        <v>206.28857621814905</v>
      </c>
      <c r="AV361" s="3">
        <f t="shared" si="121"/>
        <v>0</v>
      </c>
      <c r="AW361" s="3">
        <f t="shared" si="122"/>
        <v>0</v>
      </c>
      <c r="AX361" s="3">
        <f t="shared" si="130"/>
        <v>1</v>
      </c>
      <c r="AY361" s="56">
        <f t="shared" si="123"/>
        <v>3.6593925985507205</v>
      </c>
      <c r="AZ361" s="3">
        <f t="shared" si="124"/>
        <v>0</v>
      </c>
      <c r="BA361" s="3">
        <f t="shared" si="125"/>
        <v>206.28857621814905</v>
      </c>
      <c r="BB361" s="3">
        <f t="shared" si="131"/>
        <v>0</v>
      </c>
    </row>
    <row r="362" spans="9:54">
      <c r="I362" s="18"/>
      <c r="J362" s="16"/>
      <c r="M362" s="8">
        <f t="shared" si="132"/>
        <v>286</v>
      </c>
      <c r="N362" s="2">
        <v>4.5547950000000048</v>
      </c>
      <c r="O362" s="2">
        <v>0</v>
      </c>
      <c r="Q362" s="9">
        <f t="shared" si="112"/>
        <v>286</v>
      </c>
      <c r="R362" s="3">
        <f t="shared" si="113"/>
        <v>0.91324207989203721</v>
      </c>
      <c r="S362" s="3">
        <f t="shared" si="126"/>
        <v>0.91324207989203721</v>
      </c>
      <c r="T362" s="3">
        <f>MAX(0,MIN(T$71,$R362-SUM($S362:S362)))</f>
        <v>0</v>
      </c>
      <c r="U362" s="56">
        <f t="shared" si="114"/>
        <v>0</v>
      </c>
      <c r="V362" s="3">
        <f>MAX(0,MIN(V$71,$R362-SUM($S362:U362)))</f>
        <v>0</v>
      </c>
      <c r="W362" s="3">
        <f>MAX(0,MIN(W$71,$R362-SUM($S362:V362)))</f>
        <v>0</v>
      </c>
      <c r="X362" s="3">
        <f>MAX(0,MIN(X$71,$R362-SUM($S362:W362)))</f>
        <v>0</v>
      </c>
      <c r="Y362" s="3">
        <f>MAX(0,MIN(Y$71,$R362-SUM($S362:X362)))</f>
        <v>0</v>
      </c>
      <c r="Z362" s="3">
        <f>MAX(0,MIN(Z$71,$R362-SUM($S362:Y362)))</f>
        <v>0</v>
      </c>
      <c r="AA362" s="3">
        <f t="shared" si="127"/>
        <v>0.91324207989203721</v>
      </c>
      <c r="AC362" s="9">
        <f t="shared" si="115"/>
        <v>286</v>
      </c>
      <c r="AD362" s="3">
        <f t="shared" si="116"/>
        <v>0.91324207989203721</v>
      </c>
      <c r="AE362" s="3">
        <f>MIN(R362,Solvarmeproduktion!M290*$I$16/1000/24)</f>
        <v>0.91324207989203721</v>
      </c>
      <c r="AF362" s="3">
        <f>IF($I$35="Ja",MAX(0,MIN(IF($I$36="væske",AS362,AT362),$AD362-SUM($AE362:AE362)))*$I$44*IF(AU362&lt;$I$23,1,0),0)</f>
        <v>0</v>
      </c>
      <c r="AG362" s="56">
        <f t="shared" si="128"/>
        <v>0</v>
      </c>
      <c r="AH362" s="3">
        <f>MAX(0,MIN(AH$71,$AD362-SUM($AE362:AG362)))</f>
        <v>0</v>
      </c>
      <c r="AI362" s="3">
        <f>IF($I$35="Ja",MAX(0,MIN(IF($I$36="væske",AS362,AT362)-AF362,$AD362-SUM($AE362:AH362)))*$I$44*IF(AU362&lt;$I$29,1,0),0)</f>
        <v>0</v>
      </c>
      <c r="AJ362" s="3">
        <f>MAX(0,MIN(AJ$71,$AD362-SUM($AE362:AI362)))</f>
        <v>0</v>
      </c>
      <c r="AK362" s="3">
        <f>IF($I$35="Ja",MAX(0,MIN(IF($I$36="væske",AS362,AT362)-AF362-AI362,$AD362-SUM($AE362:AJ362)))*$I$44*IF(AU362&lt;$I$33,1,0),0)</f>
        <v>0</v>
      </c>
      <c r="AL362" s="3">
        <f>MAX(0,MIN(AL$71,$AD362-SUM($AE362:AK362)))</f>
        <v>0</v>
      </c>
      <c r="AM362" s="3">
        <f t="shared" si="129"/>
        <v>0.91324207989203721</v>
      </c>
      <c r="AO362" s="55">
        <v>14.6</v>
      </c>
      <c r="AP362" s="58">
        <f t="shared" si="117"/>
        <v>3.6593925985507205</v>
      </c>
      <c r="AQ362" s="56">
        <f>IF($I$37="indtastes",$I$38,VLOOKUP(ROUND(AO362,0),'COP og ydelse'!$F$5:$J$31,3))</f>
        <v>3.9674658099999993</v>
      </c>
      <c r="AR362" s="56">
        <f t="shared" si="118"/>
        <v>3.6593925985507205</v>
      </c>
      <c r="AS362" s="56">
        <f t="shared" si="119"/>
        <v>2</v>
      </c>
      <c r="AT362" s="56">
        <f>IF($I$35="Ja",VLOOKUP(ROUND(AO362,0),'COP og ydelse'!$F$5:$J$31,5)/'COP og ydelse'!$J$14*$I$43,0)</f>
        <v>3.2045195556798971</v>
      </c>
      <c r="AU362" s="3">
        <f t="shared" si="120"/>
        <v>206.28857621814905</v>
      </c>
      <c r="AV362" s="3">
        <f t="shared" si="121"/>
        <v>0</v>
      </c>
      <c r="AW362" s="3">
        <f t="shared" si="122"/>
        <v>0</v>
      </c>
      <c r="AX362" s="3">
        <f t="shared" si="130"/>
        <v>1</v>
      </c>
      <c r="AY362" s="56">
        <f t="shared" si="123"/>
        <v>3.6593925985507205</v>
      </c>
      <c r="AZ362" s="3">
        <f t="shared" si="124"/>
        <v>0</v>
      </c>
      <c r="BA362" s="3">
        <f t="shared" si="125"/>
        <v>206.28857621814905</v>
      </c>
      <c r="BB362" s="3">
        <f t="shared" si="131"/>
        <v>0</v>
      </c>
    </row>
    <row r="363" spans="9:54">
      <c r="I363" s="18"/>
      <c r="J363" s="16"/>
      <c r="M363" s="8">
        <f t="shared" si="132"/>
        <v>287</v>
      </c>
      <c r="N363" s="2">
        <v>4.5547950000000048</v>
      </c>
      <c r="O363" s="2">
        <v>0</v>
      </c>
      <c r="Q363" s="9">
        <f t="shared" si="112"/>
        <v>287</v>
      </c>
      <c r="R363" s="3">
        <f t="shared" si="113"/>
        <v>0.91324207989203721</v>
      </c>
      <c r="S363" s="3">
        <f t="shared" si="126"/>
        <v>0.91324207989203721</v>
      </c>
      <c r="T363" s="3">
        <f>MAX(0,MIN(T$71,$R363-SUM($S363:S363)))</f>
        <v>0</v>
      </c>
      <c r="U363" s="56">
        <f t="shared" si="114"/>
        <v>0</v>
      </c>
      <c r="V363" s="3">
        <f>MAX(0,MIN(V$71,$R363-SUM($S363:U363)))</f>
        <v>0</v>
      </c>
      <c r="W363" s="3">
        <f>MAX(0,MIN(W$71,$R363-SUM($S363:V363)))</f>
        <v>0</v>
      </c>
      <c r="X363" s="3">
        <f>MAX(0,MIN(X$71,$R363-SUM($S363:W363)))</f>
        <v>0</v>
      </c>
      <c r="Y363" s="3">
        <f>MAX(0,MIN(Y$71,$R363-SUM($S363:X363)))</f>
        <v>0</v>
      </c>
      <c r="Z363" s="3">
        <f>MAX(0,MIN(Z$71,$R363-SUM($S363:Y363)))</f>
        <v>0</v>
      </c>
      <c r="AA363" s="3">
        <f t="shared" si="127"/>
        <v>0.91324207989203721</v>
      </c>
      <c r="AC363" s="9">
        <f t="shared" si="115"/>
        <v>287</v>
      </c>
      <c r="AD363" s="3">
        <f t="shared" si="116"/>
        <v>0.91324207989203721</v>
      </c>
      <c r="AE363" s="3">
        <f>MIN(R363,Solvarmeproduktion!M291*$I$16/1000/24)</f>
        <v>0.91324207989203721</v>
      </c>
      <c r="AF363" s="3">
        <f>IF($I$35="Ja",MAX(0,MIN(IF($I$36="væske",AS363,AT363),$AD363-SUM($AE363:AE363)))*$I$44*IF(AU363&lt;$I$23,1,0),0)</f>
        <v>0</v>
      </c>
      <c r="AG363" s="56">
        <f t="shared" si="128"/>
        <v>0</v>
      </c>
      <c r="AH363" s="3">
        <f>MAX(0,MIN(AH$71,$AD363-SUM($AE363:AG363)))</f>
        <v>0</v>
      </c>
      <c r="AI363" s="3">
        <f>IF($I$35="Ja",MAX(0,MIN(IF($I$36="væske",AS363,AT363)-AF363,$AD363-SUM($AE363:AH363)))*$I$44*IF(AU363&lt;$I$29,1,0),0)</f>
        <v>0</v>
      </c>
      <c r="AJ363" s="3">
        <f>MAX(0,MIN(AJ$71,$AD363-SUM($AE363:AI363)))</f>
        <v>0</v>
      </c>
      <c r="AK363" s="3">
        <f>IF($I$35="Ja",MAX(0,MIN(IF($I$36="væske",AS363,AT363)-AF363-AI363,$AD363-SUM($AE363:AJ363)))*$I$44*IF(AU363&lt;$I$33,1,0),0)</f>
        <v>0</v>
      </c>
      <c r="AL363" s="3">
        <f>MAX(0,MIN(AL$71,$AD363-SUM($AE363:AK363)))</f>
        <v>0</v>
      </c>
      <c r="AM363" s="3">
        <f t="shared" si="129"/>
        <v>0.91324207989203721</v>
      </c>
      <c r="AO363" s="55">
        <v>14.6</v>
      </c>
      <c r="AP363" s="58">
        <f t="shared" si="117"/>
        <v>3.6593925985507205</v>
      </c>
      <c r="AQ363" s="56">
        <f>IF($I$37="indtastes",$I$38,VLOOKUP(ROUND(AO363,0),'COP og ydelse'!$F$5:$J$31,3))</f>
        <v>3.9674658099999993</v>
      </c>
      <c r="AR363" s="56">
        <f t="shared" si="118"/>
        <v>3.6593925985507205</v>
      </c>
      <c r="AS363" s="56">
        <f t="shared" si="119"/>
        <v>2</v>
      </c>
      <c r="AT363" s="56">
        <f>IF($I$35="Ja",VLOOKUP(ROUND(AO363,0),'COP og ydelse'!$F$5:$J$31,5)/'COP og ydelse'!$J$14*$I$43,0)</f>
        <v>3.2045195556798971</v>
      </c>
      <c r="AU363" s="3">
        <f t="shared" si="120"/>
        <v>206.28857621814905</v>
      </c>
      <c r="AV363" s="3">
        <f t="shared" si="121"/>
        <v>0</v>
      </c>
      <c r="AW363" s="3">
        <f t="shared" si="122"/>
        <v>0</v>
      </c>
      <c r="AX363" s="3">
        <f t="shared" si="130"/>
        <v>1</v>
      </c>
      <c r="AY363" s="56">
        <f t="shared" si="123"/>
        <v>3.6593925985507205</v>
      </c>
      <c r="AZ363" s="3">
        <f t="shared" si="124"/>
        <v>0</v>
      </c>
      <c r="BA363" s="3">
        <f t="shared" si="125"/>
        <v>206.28857621814905</v>
      </c>
      <c r="BB363" s="3">
        <f t="shared" si="131"/>
        <v>0</v>
      </c>
    </row>
    <row r="364" spans="9:54">
      <c r="I364" s="18"/>
      <c r="J364" s="16"/>
      <c r="M364" s="8">
        <f t="shared" si="132"/>
        <v>288</v>
      </c>
      <c r="N364" s="2">
        <v>4.5547950000000048</v>
      </c>
      <c r="O364" s="2">
        <v>0</v>
      </c>
      <c r="Q364" s="9">
        <f t="shared" si="112"/>
        <v>288</v>
      </c>
      <c r="R364" s="3">
        <f t="shared" si="113"/>
        <v>0.91324207989203721</v>
      </c>
      <c r="S364" s="3">
        <f t="shared" si="126"/>
        <v>0.91324207989203721</v>
      </c>
      <c r="T364" s="3">
        <f>MAX(0,MIN(T$71,$R364-SUM($S364:S364)))</f>
        <v>0</v>
      </c>
      <c r="U364" s="56">
        <f t="shared" si="114"/>
        <v>0</v>
      </c>
      <c r="V364" s="3">
        <f>MAX(0,MIN(V$71,$R364-SUM($S364:U364)))</f>
        <v>0</v>
      </c>
      <c r="W364" s="3">
        <f>MAX(0,MIN(W$71,$R364-SUM($S364:V364)))</f>
        <v>0</v>
      </c>
      <c r="X364" s="3">
        <f>MAX(0,MIN(X$71,$R364-SUM($S364:W364)))</f>
        <v>0</v>
      </c>
      <c r="Y364" s="3">
        <f>MAX(0,MIN(Y$71,$R364-SUM($S364:X364)))</f>
        <v>0</v>
      </c>
      <c r="Z364" s="3">
        <f>MAX(0,MIN(Z$71,$R364-SUM($S364:Y364)))</f>
        <v>0</v>
      </c>
      <c r="AA364" s="3">
        <f t="shared" si="127"/>
        <v>0.91324207989203721</v>
      </c>
      <c r="AC364" s="9">
        <f t="shared" si="115"/>
        <v>288</v>
      </c>
      <c r="AD364" s="3">
        <f t="shared" si="116"/>
        <v>0.91324207989203721</v>
      </c>
      <c r="AE364" s="3">
        <f>MIN(R364,Solvarmeproduktion!M292*$I$16/1000/24)</f>
        <v>0.91324207989203721</v>
      </c>
      <c r="AF364" s="3">
        <f>IF($I$35="Ja",MAX(0,MIN(IF($I$36="væske",AS364,AT364),$AD364-SUM($AE364:AE364)))*$I$44*IF(AU364&lt;$I$23,1,0),0)</f>
        <v>0</v>
      </c>
      <c r="AG364" s="56">
        <f t="shared" si="128"/>
        <v>0</v>
      </c>
      <c r="AH364" s="3">
        <f>MAX(0,MIN(AH$71,$AD364-SUM($AE364:AG364)))</f>
        <v>0</v>
      </c>
      <c r="AI364" s="3">
        <f>IF($I$35="Ja",MAX(0,MIN(IF($I$36="væske",AS364,AT364)-AF364,$AD364-SUM($AE364:AH364)))*$I$44*IF(AU364&lt;$I$29,1,0),0)</f>
        <v>0</v>
      </c>
      <c r="AJ364" s="3">
        <f>MAX(0,MIN(AJ$71,$AD364-SUM($AE364:AI364)))</f>
        <v>0</v>
      </c>
      <c r="AK364" s="3">
        <f>IF($I$35="Ja",MAX(0,MIN(IF($I$36="væske",AS364,AT364)-AF364-AI364,$AD364-SUM($AE364:AJ364)))*$I$44*IF(AU364&lt;$I$33,1,0),0)</f>
        <v>0</v>
      </c>
      <c r="AL364" s="3">
        <f>MAX(0,MIN(AL$71,$AD364-SUM($AE364:AK364)))</f>
        <v>0</v>
      </c>
      <c r="AM364" s="3">
        <f t="shared" si="129"/>
        <v>0.91324207989203721</v>
      </c>
      <c r="AO364" s="55">
        <v>14.8</v>
      </c>
      <c r="AP364" s="58">
        <f t="shared" si="117"/>
        <v>3.6593925985507205</v>
      </c>
      <c r="AQ364" s="56">
        <f>IF($I$37="indtastes",$I$38,VLOOKUP(ROUND(AO364,0),'COP og ydelse'!$F$5:$J$31,3))</f>
        <v>3.9674658099999993</v>
      </c>
      <c r="AR364" s="56">
        <f t="shared" si="118"/>
        <v>3.6593925985507205</v>
      </c>
      <c r="AS364" s="56">
        <f t="shared" si="119"/>
        <v>2</v>
      </c>
      <c r="AT364" s="56">
        <f>IF($I$35="Ja",VLOOKUP(ROUND(AO364,0),'COP og ydelse'!$F$5:$J$31,5)/'COP og ydelse'!$J$14*$I$43,0)</f>
        <v>3.2045195556798971</v>
      </c>
      <c r="AU364" s="3">
        <f t="shared" si="120"/>
        <v>206.28857621814905</v>
      </c>
      <c r="AV364" s="3">
        <f t="shared" si="121"/>
        <v>0</v>
      </c>
      <c r="AW364" s="3">
        <f t="shared" si="122"/>
        <v>0</v>
      </c>
      <c r="AX364" s="3">
        <f t="shared" si="130"/>
        <v>1</v>
      </c>
      <c r="AY364" s="56">
        <f t="shared" si="123"/>
        <v>3.6593925985507205</v>
      </c>
      <c r="AZ364" s="3">
        <f t="shared" si="124"/>
        <v>0</v>
      </c>
      <c r="BA364" s="3">
        <f t="shared" si="125"/>
        <v>206.28857621814905</v>
      </c>
      <c r="BB364" s="3">
        <f t="shared" si="131"/>
        <v>0</v>
      </c>
    </row>
    <row r="365" spans="9:54">
      <c r="I365" s="18"/>
      <c r="J365" s="16"/>
      <c r="M365" s="8">
        <f t="shared" si="132"/>
        <v>289</v>
      </c>
      <c r="N365" s="2">
        <v>4.5547950000000048</v>
      </c>
      <c r="O365" s="2">
        <v>0</v>
      </c>
      <c r="Q365" s="9">
        <f t="shared" si="112"/>
        <v>289</v>
      </c>
      <c r="R365" s="3">
        <f t="shared" si="113"/>
        <v>0.91324207989203721</v>
      </c>
      <c r="S365" s="3">
        <f t="shared" si="126"/>
        <v>0.91324207989203721</v>
      </c>
      <c r="T365" s="3">
        <f>MAX(0,MIN(T$71,$R365-SUM($S365:S365)))</f>
        <v>0</v>
      </c>
      <c r="U365" s="56">
        <f t="shared" si="114"/>
        <v>0</v>
      </c>
      <c r="V365" s="3">
        <f>MAX(0,MIN(V$71,$R365-SUM($S365:U365)))</f>
        <v>0</v>
      </c>
      <c r="W365" s="3">
        <f>MAX(0,MIN(W$71,$R365-SUM($S365:V365)))</f>
        <v>0</v>
      </c>
      <c r="X365" s="3">
        <f>MAX(0,MIN(X$71,$R365-SUM($S365:W365)))</f>
        <v>0</v>
      </c>
      <c r="Y365" s="3">
        <f>MAX(0,MIN(Y$71,$R365-SUM($S365:X365)))</f>
        <v>0</v>
      </c>
      <c r="Z365" s="3">
        <f>MAX(0,MIN(Z$71,$R365-SUM($S365:Y365)))</f>
        <v>0</v>
      </c>
      <c r="AA365" s="3">
        <f t="shared" si="127"/>
        <v>0.91324207989203721</v>
      </c>
      <c r="AC365" s="9">
        <f t="shared" si="115"/>
        <v>289</v>
      </c>
      <c r="AD365" s="3">
        <f t="shared" si="116"/>
        <v>0.91324207989203721</v>
      </c>
      <c r="AE365" s="3">
        <f>MIN(R365,Solvarmeproduktion!M293*$I$16/1000/24)</f>
        <v>0.91324207989203721</v>
      </c>
      <c r="AF365" s="3">
        <f>IF($I$35="Ja",MAX(0,MIN(IF($I$36="væske",AS365,AT365),$AD365-SUM($AE365:AE365)))*$I$44*IF(AU365&lt;$I$23,1,0),0)</f>
        <v>0</v>
      </c>
      <c r="AG365" s="56">
        <f t="shared" si="128"/>
        <v>0</v>
      </c>
      <c r="AH365" s="3">
        <f>MAX(0,MIN(AH$71,$AD365-SUM($AE365:AG365)))</f>
        <v>0</v>
      </c>
      <c r="AI365" s="3">
        <f>IF($I$35="Ja",MAX(0,MIN(IF($I$36="væske",AS365,AT365)-AF365,$AD365-SUM($AE365:AH365)))*$I$44*IF(AU365&lt;$I$29,1,0),0)</f>
        <v>0</v>
      </c>
      <c r="AJ365" s="3">
        <f>MAX(0,MIN(AJ$71,$AD365-SUM($AE365:AI365)))</f>
        <v>0</v>
      </c>
      <c r="AK365" s="3">
        <f>IF($I$35="Ja",MAX(0,MIN(IF($I$36="væske",AS365,AT365)-AF365-AI365,$AD365-SUM($AE365:AJ365)))*$I$44*IF(AU365&lt;$I$33,1,0),0)</f>
        <v>0</v>
      </c>
      <c r="AL365" s="3">
        <f>MAX(0,MIN(AL$71,$AD365-SUM($AE365:AK365)))</f>
        <v>0</v>
      </c>
      <c r="AM365" s="3">
        <f t="shared" si="129"/>
        <v>0.91324207989203721</v>
      </c>
      <c r="AO365" s="55">
        <v>14.8</v>
      </c>
      <c r="AP365" s="58">
        <f t="shared" si="117"/>
        <v>3.6593925985507205</v>
      </c>
      <c r="AQ365" s="56">
        <f>IF($I$37="indtastes",$I$38,VLOOKUP(ROUND(AO365,0),'COP og ydelse'!$F$5:$J$31,3))</f>
        <v>3.9674658099999993</v>
      </c>
      <c r="AR365" s="56">
        <f t="shared" si="118"/>
        <v>3.6593925985507205</v>
      </c>
      <c r="AS365" s="56">
        <f t="shared" si="119"/>
        <v>2</v>
      </c>
      <c r="AT365" s="56">
        <f>IF($I$35="Ja",VLOOKUP(ROUND(AO365,0),'COP og ydelse'!$F$5:$J$31,5)/'COP og ydelse'!$J$14*$I$43,0)</f>
        <v>3.2045195556798971</v>
      </c>
      <c r="AU365" s="3">
        <f t="shared" si="120"/>
        <v>206.28857621814905</v>
      </c>
      <c r="AV365" s="3">
        <f t="shared" si="121"/>
        <v>0</v>
      </c>
      <c r="AW365" s="3">
        <f t="shared" si="122"/>
        <v>0</v>
      </c>
      <c r="AX365" s="3">
        <f t="shared" si="130"/>
        <v>1</v>
      </c>
      <c r="AY365" s="56">
        <f t="shared" si="123"/>
        <v>3.6593925985507205</v>
      </c>
      <c r="AZ365" s="3">
        <f t="shared" si="124"/>
        <v>0</v>
      </c>
      <c r="BA365" s="3">
        <f t="shared" si="125"/>
        <v>206.28857621814905</v>
      </c>
      <c r="BB365" s="3">
        <f t="shared" si="131"/>
        <v>0</v>
      </c>
    </row>
    <row r="366" spans="9:54">
      <c r="I366" s="18"/>
      <c r="J366" s="16"/>
      <c r="M366" s="8">
        <f t="shared" si="132"/>
        <v>290</v>
      </c>
      <c r="N366" s="2">
        <v>4.5547950000000048</v>
      </c>
      <c r="O366" s="2">
        <v>0</v>
      </c>
      <c r="Q366" s="9">
        <f t="shared" si="112"/>
        <v>290</v>
      </c>
      <c r="R366" s="3">
        <f t="shared" si="113"/>
        <v>0.91324207989203721</v>
      </c>
      <c r="S366" s="3">
        <f t="shared" si="126"/>
        <v>0.91324207989203721</v>
      </c>
      <c r="T366" s="3">
        <f>MAX(0,MIN(T$71,$R366-SUM($S366:S366)))</f>
        <v>0</v>
      </c>
      <c r="U366" s="56">
        <f t="shared" si="114"/>
        <v>0</v>
      </c>
      <c r="V366" s="3">
        <f>MAX(0,MIN(V$71,$R366-SUM($S366:U366)))</f>
        <v>0</v>
      </c>
      <c r="W366" s="3">
        <f>MAX(0,MIN(W$71,$R366-SUM($S366:V366)))</f>
        <v>0</v>
      </c>
      <c r="X366" s="3">
        <f>MAX(0,MIN(X$71,$R366-SUM($S366:W366)))</f>
        <v>0</v>
      </c>
      <c r="Y366" s="3">
        <f>MAX(0,MIN(Y$71,$R366-SUM($S366:X366)))</f>
        <v>0</v>
      </c>
      <c r="Z366" s="3">
        <f>MAX(0,MIN(Z$71,$R366-SUM($S366:Y366)))</f>
        <v>0</v>
      </c>
      <c r="AA366" s="3">
        <f t="shared" si="127"/>
        <v>0.91324207989203721</v>
      </c>
      <c r="AC366" s="9">
        <f t="shared" si="115"/>
        <v>290</v>
      </c>
      <c r="AD366" s="3">
        <f t="shared" si="116"/>
        <v>0.91324207989203721</v>
      </c>
      <c r="AE366" s="3">
        <f>MIN(R366,Solvarmeproduktion!M294*$I$16/1000/24)</f>
        <v>0.91324207989203721</v>
      </c>
      <c r="AF366" s="3">
        <f>IF($I$35="Ja",MAX(0,MIN(IF($I$36="væske",AS366,AT366),$AD366-SUM($AE366:AE366)))*$I$44*IF(AU366&lt;$I$23,1,0),0)</f>
        <v>0</v>
      </c>
      <c r="AG366" s="56">
        <f t="shared" si="128"/>
        <v>0</v>
      </c>
      <c r="AH366" s="3">
        <f>MAX(0,MIN(AH$71,$AD366-SUM($AE366:AG366)))</f>
        <v>0</v>
      </c>
      <c r="AI366" s="3">
        <f>IF($I$35="Ja",MAX(0,MIN(IF($I$36="væske",AS366,AT366)-AF366,$AD366-SUM($AE366:AH366)))*$I$44*IF(AU366&lt;$I$29,1,0),0)</f>
        <v>0</v>
      </c>
      <c r="AJ366" s="3">
        <f>MAX(0,MIN(AJ$71,$AD366-SUM($AE366:AI366)))</f>
        <v>0</v>
      </c>
      <c r="AK366" s="3">
        <f>IF($I$35="Ja",MAX(0,MIN(IF($I$36="væske",AS366,AT366)-AF366-AI366,$AD366-SUM($AE366:AJ366)))*$I$44*IF(AU366&lt;$I$33,1,0),0)</f>
        <v>0</v>
      </c>
      <c r="AL366" s="3">
        <f>MAX(0,MIN(AL$71,$AD366-SUM($AE366:AK366)))</f>
        <v>0</v>
      </c>
      <c r="AM366" s="3">
        <f t="shared" si="129"/>
        <v>0.91324207989203721</v>
      </c>
      <c r="AO366" s="55">
        <v>15</v>
      </c>
      <c r="AP366" s="58">
        <f t="shared" si="117"/>
        <v>3.6593925985507205</v>
      </c>
      <c r="AQ366" s="56">
        <f>IF($I$37="indtastes",$I$38,VLOOKUP(ROUND(AO366,0),'COP og ydelse'!$F$5:$J$31,3))</f>
        <v>3.9674658099999993</v>
      </c>
      <c r="AR366" s="56">
        <f t="shared" si="118"/>
        <v>3.6593925985507205</v>
      </c>
      <c r="AS366" s="56">
        <f t="shared" si="119"/>
        <v>2</v>
      </c>
      <c r="AT366" s="56">
        <f>IF($I$35="Ja",VLOOKUP(ROUND(AO366,0),'COP og ydelse'!$F$5:$J$31,5)/'COP og ydelse'!$J$14*$I$43,0)</f>
        <v>3.2045195556798971</v>
      </c>
      <c r="AU366" s="3">
        <f t="shared" si="120"/>
        <v>206.28857621814905</v>
      </c>
      <c r="AV366" s="3">
        <f t="shared" si="121"/>
        <v>0</v>
      </c>
      <c r="AW366" s="3">
        <f t="shared" si="122"/>
        <v>0</v>
      </c>
      <c r="AX366" s="3">
        <f t="shared" si="130"/>
        <v>1</v>
      </c>
      <c r="AY366" s="56">
        <f t="shared" si="123"/>
        <v>3.6593925985507205</v>
      </c>
      <c r="AZ366" s="3">
        <f t="shared" si="124"/>
        <v>0</v>
      </c>
      <c r="BA366" s="3">
        <f t="shared" si="125"/>
        <v>206.28857621814905</v>
      </c>
      <c r="BB366" s="3">
        <f t="shared" si="131"/>
        <v>0</v>
      </c>
    </row>
    <row r="367" spans="9:54">
      <c r="I367" s="18"/>
      <c r="J367" s="16"/>
      <c r="M367" s="8">
        <f t="shared" si="132"/>
        <v>291</v>
      </c>
      <c r="N367" s="2">
        <v>4.5547950000000048</v>
      </c>
      <c r="O367" s="2">
        <v>0</v>
      </c>
      <c r="Q367" s="9">
        <f t="shared" si="112"/>
        <v>291</v>
      </c>
      <c r="R367" s="3">
        <f t="shared" si="113"/>
        <v>0.91324207989203721</v>
      </c>
      <c r="S367" s="3">
        <f t="shared" si="126"/>
        <v>0.91324207989203721</v>
      </c>
      <c r="T367" s="3">
        <f>MAX(0,MIN(T$71,$R367-SUM($S367:S367)))</f>
        <v>0</v>
      </c>
      <c r="U367" s="56">
        <f t="shared" si="114"/>
        <v>0</v>
      </c>
      <c r="V367" s="3">
        <f>MAX(0,MIN(V$71,$R367-SUM($S367:U367)))</f>
        <v>0</v>
      </c>
      <c r="W367" s="3">
        <f>MAX(0,MIN(W$71,$R367-SUM($S367:V367)))</f>
        <v>0</v>
      </c>
      <c r="X367" s="3">
        <f>MAX(0,MIN(X$71,$R367-SUM($S367:W367)))</f>
        <v>0</v>
      </c>
      <c r="Y367" s="3">
        <f>MAX(0,MIN(Y$71,$R367-SUM($S367:X367)))</f>
        <v>0</v>
      </c>
      <c r="Z367" s="3">
        <f>MAX(0,MIN(Z$71,$R367-SUM($S367:Y367)))</f>
        <v>0</v>
      </c>
      <c r="AA367" s="3">
        <f t="shared" si="127"/>
        <v>0.91324207989203721</v>
      </c>
      <c r="AC367" s="9">
        <f t="shared" si="115"/>
        <v>291</v>
      </c>
      <c r="AD367" s="3">
        <f t="shared" si="116"/>
        <v>0.91324207989203721</v>
      </c>
      <c r="AE367" s="3">
        <f>MIN(R367,Solvarmeproduktion!M295*$I$16/1000/24)</f>
        <v>0.91324207989203721</v>
      </c>
      <c r="AF367" s="3">
        <f>IF($I$35="Ja",MAX(0,MIN(IF($I$36="væske",AS367,AT367),$AD367-SUM($AE367:AE367)))*$I$44*IF(AU367&lt;$I$23,1,0),0)</f>
        <v>0</v>
      </c>
      <c r="AG367" s="56">
        <f t="shared" si="128"/>
        <v>0</v>
      </c>
      <c r="AH367" s="3">
        <f>MAX(0,MIN(AH$71,$AD367-SUM($AE367:AG367)))</f>
        <v>0</v>
      </c>
      <c r="AI367" s="3">
        <f>IF($I$35="Ja",MAX(0,MIN(IF($I$36="væske",AS367,AT367)-AF367,$AD367-SUM($AE367:AH367)))*$I$44*IF(AU367&lt;$I$29,1,0),0)</f>
        <v>0</v>
      </c>
      <c r="AJ367" s="3">
        <f>MAX(0,MIN(AJ$71,$AD367-SUM($AE367:AI367)))</f>
        <v>0</v>
      </c>
      <c r="AK367" s="3">
        <f>IF($I$35="Ja",MAX(0,MIN(IF($I$36="væske",AS367,AT367)-AF367-AI367,$AD367-SUM($AE367:AJ367)))*$I$44*IF(AU367&lt;$I$33,1,0),0)</f>
        <v>0</v>
      </c>
      <c r="AL367" s="3">
        <f>MAX(0,MIN(AL$71,$AD367-SUM($AE367:AK367)))</f>
        <v>0</v>
      </c>
      <c r="AM367" s="3">
        <f t="shared" si="129"/>
        <v>0.91324207989203721</v>
      </c>
      <c r="AO367" s="55">
        <v>15</v>
      </c>
      <c r="AP367" s="58">
        <f t="shared" si="117"/>
        <v>3.6593925985507205</v>
      </c>
      <c r="AQ367" s="56">
        <f>IF($I$37="indtastes",$I$38,VLOOKUP(ROUND(AO367,0),'COP og ydelse'!$F$5:$J$31,3))</f>
        <v>3.9674658099999993</v>
      </c>
      <c r="AR367" s="56">
        <f t="shared" si="118"/>
        <v>3.6593925985507205</v>
      </c>
      <c r="AS367" s="56">
        <f t="shared" si="119"/>
        <v>2</v>
      </c>
      <c r="AT367" s="56">
        <f>IF($I$35="Ja",VLOOKUP(ROUND(AO367,0),'COP og ydelse'!$F$5:$J$31,5)/'COP og ydelse'!$J$14*$I$43,0)</f>
        <v>3.2045195556798971</v>
      </c>
      <c r="AU367" s="3">
        <f t="shared" si="120"/>
        <v>206.28857621814905</v>
      </c>
      <c r="AV367" s="3">
        <f t="shared" si="121"/>
        <v>0</v>
      </c>
      <c r="AW367" s="3">
        <f t="shared" si="122"/>
        <v>0</v>
      </c>
      <c r="AX367" s="3">
        <f t="shared" si="130"/>
        <v>1</v>
      </c>
      <c r="AY367" s="56">
        <f t="shared" si="123"/>
        <v>3.6593925985507205</v>
      </c>
      <c r="AZ367" s="3">
        <f t="shared" si="124"/>
        <v>0</v>
      </c>
      <c r="BA367" s="3">
        <f t="shared" si="125"/>
        <v>206.28857621814905</v>
      </c>
      <c r="BB367" s="3">
        <f t="shared" si="131"/>
        <v>0</v>
      </c>
    </row>
    <row r="368" spans="9:54">
      <c r="I368" s="18"/>
      <c r="J368" s="16"/>
      <c r="M368" s="8">
        <f t="shared" si="132"/>
        <v>292</v>
      </c>
      <c r="N368" s="2">
        <v>4.5547950000000048</v>
      </c>
      <c r="O368" s="2">
        <v>0</v>
      </c>
      <c r="Q368" s="9">
        <f t="shared" si="112"/>
        <v>292</v>
      </c>
      <c r="R368" s="3">
        <f t="shared" si="113"/>
        <v>0.91324207989203721</v>
      </c>
      <c r="S368" s="3">
        <f t="shared" si="126"/>
        <v>0.91324207989203721</v>
      </c>
      <c r="T368" s="3">
        <f>MAX(0,MIN(T$71,$R368-SUM($S368:S368)))</f>
        <v>0</v>
      </c>
      <c r="U368" s="56">
        <f t="shared" si="114"/>
        <v>0</v>
      </c>
      <c r="V368" s="3">
        <f>MAX(0,MIN(V$71,$R368-SUM($S368:U368)))</f>
        <v>0</v>
      </c>
      <c r="W368" s="3">
        <f>MAX(0,MIN(W$71,$R368-SUM($S368:V368)))</f>
        <v>0</v>
      </c>
      <c r="X368" s="3">
        <f>MAX(0,MIN(X$71,$R368-SUM($S368:W368)))</f>
        <v>0</v>
      </c>
      <c r="Y368" s="3">
        <f>MAX(0,MIN(Y$71,$R368-SUM($S368:X368)))</f>
        <v>0</v>
      </c>
      <c r="Z368" s="3">
        <f>MAX(0,MIN(Z$71,$R368-SUM($S368:Y368)))</f>
        <v>0</v>
      </c>
      <c r="AA368" s="3">
        <f t="shared" si="127"/>
        <v>0.91324207989203721</v>
      </c>
      <c r="AC368" s="9">
        <f t="shared" si="115"/>
        <v>292</v>
      </c>
      <c r="AD368" s="3">
        <f t="shared" si="116"/>
        <v>0.91324207989203721</v>
      </c>
      <c r="AE368" s="3">
        <f>MIN(R368,Solvarmeproduktion!M296*$I$16/1000/24)</f>
        <v>0.91324207989203721</v>
      </c>
      <c r="AF368" s="3">
        <f>IF($I$35="Ja",MAX(0,MIN(IF($I$36="væske",AS368,AT368),$AD368-SUM($AE368:AE368)))*$I$44*IF(AU368&lt;$I$23,1,0),0)</f>
        <v>0</v>
      </c>
      <c r="AG368" s="56">
        <f t="shared" si="128"/>
        <v>0</v>
      </c>
      <c r="AH368" s="3">
        <f>MAX(0,MIN(AH$71,$AD368-SUM($AE368:AG368)))</f>
        <v>0</v>
      </c>
      <c r="AI368" s="3">
        <f>IF($I$35="Ja",MAX(0,MIN(IF($I$36="væske",AS368,AT368)-AF368,$AD368-SUM($AE368:AH368)))*$I$44*IF(AU368&lt;$I$29,1,0),0)</f>
        <v>0</v>
      </c>
      <c r="AJ368" s="3">
        <f>MAX(0,MIN(AJ$71,$AD368-SUM($AE368:AI368)))</f>
        <v>0</v>
      </c>
      <c r="AK368" s="3">
        <f>IF($I$35="Ja",MAX(0,MIN(IF($I$36="væske",AS368,AT368)-AF368-AI368,$AD368-SUM($AE368:AJ368)))*$I$44*IF(AU368&lt;$I$33,1,0),0)</f>
        <v>0</v>
      </c>
      <c r="AL368" s="3">
        <f>MAX(0,MIN(AL$71,$AD368-SUM($AE368:AK368)))</f>
        <v>0</v>
      </c>
      <c r="AM368" s="3">
        <f t="shared" si="129"/>
        <v>0.91324207989203721</v>
      </c>
      <c r="AO368" s="55">
        <v>15</v>
      </c>
      <c r="AP368" s="58">
        <f t="shared" si="117"/>
        <v>3.6593925985507205</v>
      </c>
      <c r="AQ368" s="56">
        <f>IF($I$37="indtastes",$I$38,VLOOKUP(ROUND(AO368,0),'COP og ydelse'!$F$5:$J$31,3))</f>
        <v>3.9674658099999993</v>
      </c>
      <c r="AR368" s="56">
        <f t="shared" si="118"/>
        <v>3.6593925985507205</v>
      </c>
      <c r="AS368" s="56">
        <f t="shared" si="119"/>
        <v>2</v>
      </c>
      <c r="AT368" s="56">
        <f>IF($I$35="Ja",VLOOKUP(ROUND(AO368,0),'COP og ydelse'!$F$5:$J$31,5)/'COP og ydelse'!$J$14*$I$43,0)</f>
        <v>3.2045195556798971</v>
      </c>
      <c r="AU368" s="3">
        <f t="shared" si="120"/>
        <v>206.28857621814905</v>
      </c>
      <c r="AV368" s="3">
        <f t="shared" si="121"/>
        <v>0</v>
      </c>
      <c r="AW368" s="3">
        <f t="shared" si="122"/>
        <v>0</v>
      </c>
      <c r="AX368" s="3">
        <f t="shared" si="130"/>
        <v>1</v>
      </c>
      <c r="AY368" s="56">
        <f t="shared" si="123"/>
        <v>3.6593925985507205</v>
      </c>
      <c r="AZ368" s="3">
        <f t="shared" si="124"/>
        <v>0</v>
      </c>
      <c r="BA368" s="3">
        <f t="shared" si="125"/>
        <v>206.28857621814905</v>
      </c>
      <c r="BB368" s="3">
        <f t="shared" si="131"/>
        <v>0</v>
      </c>
    </row>
    <row r="369" spans="9:54">
      <c r="I369" s="18"/>
      <c r="J369" s="16"/>
      <c r="M369" s="8">
        <f t="shared" si="132"/>
        <v>293</v>
      </c>
      <c r="N369" s="2">
        <v>4.5547950000000048</v>
      </c>
      <c r="O369" s="2">
        <v>0</v>
      </c>
      <c r="Q369" s="9">
        <f t="shared" si="112"/>
        <v>293</v>
      </c>
      <c r="R369" s="3">
        <f t="shared" si="113"/>
        <v>0.91324207989203721</v>
      </c>
      <c r="S369" s="3">
        <f t="shared" si="126"/>
        <v>0.91324207989203721</v>
      </c>
      <c r="T369" s="3">
        <f>MAX(0,MIN(T$71,$R369-SUM($S369:S369)))</f>
        <v>0</v>
      </c>
      <c r="U369" s="56">
        <f t="shared" si="114"/>
        <v>0</v>
      </c>
      <c r="V369" s="3">
        <f>MAX(0,MIN(V$71,$R369-SUM($S369:U369)))</f>
        <v>0</v>
      </c>
      <c r="W369" s="3">
        <f>MAX(0,MIN(W$71,$R369-SUM($S369:V369)))</f>
        <v>0</v>
      </c>
      <c r="X369" s="3">
        <f>MAX(0,MIN(X$71,$R369-SUM($S369:W369)))</f>
        <v>0</v>
      </c>
      <c r="Y369" s="3">
        <f>MAX(0,MIN(Y$71,$R369-SUM($S369:X369)))</f>
        <v>0</v>
      </c>
      <c r="Z369" s="3">
        <f>MAX(0,MIN(Z$71,$R369-SUM($S369:Y369)))</f>
        <v>0</v>
      </c>
      <c r="AA369" s="3">
        <f t="shared" si="127"/>
        <v>0.91324207989203721</v>
      </c>
      <c r="AC369" s="9">
        <f t="shared" si="115"/>
        <v>293</v>
      </c>
      <c r="AD369" s="3">
        <f t="shared" si="116"/>
        <v>0.91324207989203721</v>
      </c>
      <c r="AE369" s="3">
        <f>MIN(R369,Solvarmeproduktion!M297*$I$16/1000/24)</f>
        <v>0.91324207989203721</v>
      </c>
      <c r="AF369" s="3">
        <f>IF($I$35="Ja",MAX(0,MIN(IF($I$36="væske",AS369,AT369),$AD369-SUM($AE369:AE369)))*$I$44*IF(AU369&lt;$I$23,1,0),0)</f>
        <v>0</v>
      </c>
      <c r="AG369" s="56">
        <f t="shared" si="128"/>
        <v>0</v>
      </c>
      <c r="AH369" s="3">
        <f>MAX(0,MIN(AH$71,$AD369-SUM($AE369:AG369)))</f>
        <v>0</v>
      </c>
      <c r="AI369" s="3">
        <f>IF($I$35="Ja",MAX(0,MIN(IF($I$36="væske",AS369,AT369)-AF369,$AD369-SUM($AE369:AH369)))*$I$44*IF(AU369&lt;$I$29,1,0),0)</f>
        <v>0</v>
      </c>
      <c r="AJ369" s="3">
        <f>MAX(0,MIN(AJ$71,$AD369-SUM($AE369:AI369)))</f>
        <v>0</v>
      </c>
      <c r="AK369" s="3">
        <f>IF($I$35="Ja",MAX(0,MIN(IF($I$36="væske",AS369,AT369)-AF369-AI369,$AD369-SUM($AE369:AJ369)))*$I$44*IF(AU369&lt;$I$33,1,0),0)</f>
        <v>0</v>
      </c>
      <c r="AL369" s="3">
        <f>MAX(0,MIN(AL$71,$AD369-SUM($AE369:AK369)))</f>
        <v>0</v>
      </c>
      <c r="AM369" s="3">
        <f t="shared" si="129"/>
        <v>0.91324207989203721</v>
      </c>
      <c r="AO369" s="55">
        <v>15</v>
      </c>
      <c r="AP369" s="58">
        <f t="shared" si="117"/>
        <v>3.6593925985507205</v>
      </c>
      <c r="AQ369" s="56">
        <f>IF($I$37="indtastes",$I$38,VLOOKUP(ROUND(AO369,0),'COP og ydelse'!$F$5:$J$31,3))</f>
        <v>3.9674658099999993</v>
      </c>
      <c r="AR369" s="56">
        <f t="shared" si="118"/>
        <v>3.6593925985507205</v>
      </c>
      <c r="AS369" s="56">
        <f t="shared" si="119"/>
        <v>2</v>
      </c>
      <c r="AT369" s="56">
        <f>IF($I$35="Ja",VLOOKUP(ROUND(AO369,0),'COP og ydelse'!$F$5:$J$31,5)/'COP og ydelse'!$J$14*$I$43,0)</f>
        <v>3.2045195556798971</v>
      </c>
      <c r="AU369" s="3">
        <f t="shared" si="120"/>
        <v>206.28857621814905</v>
      </c>
      <c r="AV369" s="3">
        <f t="shared" si="121"/>
        <v>0</v>
      </c>
      <c r="AW369" s="3">
        <f t="shared" si="122"/>
        <v>0</v>
      </c>
      <c r="AX369" s="3">
        <f t="shared" si="130"/>
        <v>1</v>
      </c>
      <c r="AY369" s="56">
        <f t="shared" si="123"/>
        <v>3.6593925985507205</v>
      </c>
      <c r="AZ369" s="3">
        <f t="shared" si="124"/>
        <v>0</v>
      </c>
      <c r="BA369" s="3">
        <f t="shared" si="125"/>
        <v>206.28857621814905</v>
      </c>
      <c r="BB369" s="3">
        <f t="shared" si="131"/>
        <v>0</v>
      </c>
    </row>
    <row r="370" spans="9:54">
      <c r="I370" s="18"/>
      <c r="J370" s="16"/>
      <c r="M370" s="8">
        <f t="shared" si="132"/>
        <v>294</v>
      </c>
      <c r="N370" s="2">
        <v>4.5547950000000048</v>
      </c>
      <c r="O370" s="2">
        <v>0</v>
      </c>
      <c r="Q370" s="9">
        <f t="shared" si="112"/>
        <v>294</v>
      </c>
      <c r="R370" s="3">
        <f t="shared" si="113"/>
        <v>0.91324207989203721</v>
      </c>
      <c r="S370" s="3">
        <f t="shared" si="126"/>
        <v>0.91324207989203721</v>
      </c>
      <c r="T370" s="3">
        <f>MAX(0,MIN(T$71,$R370-SUM($S370:S370)))</f>
        <v>0</v>
      </c>
      <c r="U370" s="56">
        <f t="shared" si="114"/>
        <v>0</v>
      </c>
      <c r="V370" s="3">
        <f>MAX(0,MIN(V$71,$R370-SUM($S370:U370)))</f>
        <v>0</v>
      </c>
      <c r="W370" s="3">
        <f>MAX(0,MIN(W$71,$R370-SUM($S370:V370)))</f>
        <v>0</v>
      </c>
      <c r="X370" s="3">
        <f>MAX(0,MIN(X$71,$R370-SUM($S370:W370)))</f>
        <v>0</v>
      </c>
      <c r="Y370" s="3">
        <f>MAX(0,MIN(Y$71,$R370-SUM($S370:X370)))</f>
        <v>0</v>
      </c>
      <c r="Z370" s="3">
        <f>MAX(0,MIN(Z$71,$R370-SUM($S370:Y370)))</f>
        <v>0</v>
      </c>
      <c r="AA370" s="3">
        <f t="shared" si="127"/>
        <v>0.91324207989203721</v>
      </c>
      <c r="AC370" s="9">
        <f t="shared" si="115"/>
        <v>294</v>
      </c>
      <c r="AD370" s="3">
        <f t="shared" si="116"/>
        <v>0.91324207989203721</v>
      </c>
      <c r="AE370" s="3">
        <f>MIN(R370,Solvarmeproduktion!M298*$I$16/1000/24)</f>
        <v>0.91324207989203721</v>
      </c>
      <c r="AF370" s="3">
        <f>IF($I$35="Ja",MAX(0,MIN(IF($I$36="væske",AS370,AT370),$AD370-SUM($AE370:AE370)))*$I$44*IF(AU370&lt;$I$23,1,0),0)</f>
        <v>0</v>
      </c>
      <c r="AG370" s="56">
        <f t="shared" si="128"/>
        <v>0</v>
      </c>
      <c r="AH370" s="3">
        <f>MAX(0,MIN(AH$71,$AD370-SUM($AE370:AG370)))</f>
        <v>0</v>
      </c>
      <c r="AI370" s="3">
        <f>IF($I$35="Ja",MAX(0,MIN(IF($I$36="væske",AS370,AT370)-AF370,$AD370-SUM($AE370:AH370)))*$I$44*IF(AU370&lt;$I$29,1,0),0)</f>
        <v>0</v>
      </c>
      <c r="AJ370" s="3">
        <f>MAX(0,MIN(AJ$71,$AD370-SUM($AE370:AI370)))</f>
        <v>0</v>
      </c>
      <c r="AK370" s="3">
        <f>IF($I$35="Ja",MAX(0,MIN(IF($I$36="væske",AS370,AT370)-AF370-AI370,$AD370-SUM($AE370:AJ370)))*$I$44*IF(AU370&lt;$I$33,1,0),0)</f>
        <v>0</v>
      </c>
      <c r="AL370" s="3">
        <f>MAX(0,MIN(AL$71,$AD370-SUM($AE370:AK370)))</f>
        <v>0</v>
      </c>
      <c r="AM370" s="3">
        <f t="shared" si="129"/>
        <v>0.91324207989203721</v>
      </c>
      <c r="AO370" s="55">
        <v>15</v>
      </c>
      <c r="AP370" s="58">
        <f t="shared" si="117"/>
        <v>3.6593925985507205</v>
      </c>
      <c r="AQ370" s="56">
        <f>IF($I$37="indtastes",$I$38,VLOOKUP(ROUND(AO370,0),'COP og ydelse'!$F$5:$J$31,3))</f>
        <v>3.9674658099999993</v>
      </c>
      <c r="AR370" s="56">
        <f t="shared" si="118"/>
        <v>3.6593925985507205</v>
      </c>
      <c r="AS370" s="56">
        <f t="shared" si="119"/>
        <v>2</v>
      </c>
      <c r="AT370" s="56">
        <f>IF($I$35="Ja",VLOOKUP(ROUND(AO370,0),'COP og ydelse'!$F$5:$J$31,5)/'COP og ydelse'!$J$14*$I$43,0)</f>
        <v>3.2045195556798971</v>
      </c>
      <c r="AU370" s="3">
        <f t="shared" si="120"/>
        <v>206.28857621814905</v>
      </c>
      <c r="AV370" s="3">
        <f t="shared" si="121"/>
        <v>0</v>
      </c>
      <c r="AW370" s="3">
        <f t="shared" si="122"/>
        <v>0</v>
      </c>
      <c r="AX370" s="3">
        <f t="shared" si="130"/>
        <v>1</v>
      </c>
      <c r="AY370" s="56">
        <f t="shared" si="123"/>
        <v>3.6593925985507205</v>
      </c>
      <c r="AZ370" s="3">
        <f t="shared" si="124"/>
        <v>0</v>
      </c>
      <c r="BA370" s="3">
        <f t="shared" si="125"/>
        <v>206.28857621814905</v>
      </c>
      <c r="BB370" s="3">
        <f t="shared" si="131"/>
        <v>0</v>
      </c>
    </row>
    <row r="371" spans="9:54">
      <c r="I371" s="18"/>
      <c r="J371" s="16"/>
      <c r="M371" s="8">
        <f t="shared" si="132"/>
        <v>295</v>
      </c>
      <c r="N371" s="2">
        <v>4.5547950000000048</v>
      </c>
      <c r="O371" s="2">
        <v>0</v>
      </c>
      <c r="Q371" s="9">
        <f t="shared" si="112"/>
        <v>295</v>
      </c>
      <c r="R371" s="3">
        <f t="shared" si="113"/>
        <v>0.91324207989203721</v>
      </c>
      <c r="S371" s="3">
        <f t="shared" si="126"/>
        <v>0.91324207989203721</v>
      </c>
      <c r="T371" s="3">
        <f>MAX(0,MIN(T$71,$R371-SUM($S371:S371)))</f>
        <v>0</v>
      </c>
      <c r="U371" s="56">
        <f t="shared" si="114"/>
        <v>0</v>
      </c>
      <c r="V371" s="3">
        <f>MAX(0,MIN(V$71,$R371-SUM($S371:U371)))</f>
        <v>0</v>
      </c>
      <c r="W371" s="3">
        <f>MAX(0,MIN(W$71,$R371-SUM($S371:V371)))</f>
        <v>0</v>
      </c>
      <c r="X371" s="3">
        <f>MAX(0,MIN(X$71,$R371-SUM($S371:W371)))</f>
        <v>0</v>
      </c>
      <c r="Y371" s="3">
        <f>MAX(0,MIN(Y$71,$R371-SUM($S371:X371)))</f>
        <v>0</v>
      </c>
      <c r="Z371" s="3">
        <f>MAX(0,MIN(Z$71,$R371-SUM($S371:Y371)))</f>
        <v>0</v>
      </c>
      <c r="AA371" s="3">
        <f t="shared" si="127"/>
        <v>0.91324207989203721</v>
      </c>
      <c r="AC371" s="9">
        <f t="shared" si="115"/>
        <v>295</v>
      </c>
      <c r="AD371" s="3">
        <f t="shared" si="116"/>
        <v>0.91324207989203721</v>
      </c>
      <c r="AE371" s="3">
        <f>MIN(R371,Solvarmeproduktion!M299*$I$16/1000/24)</f>
        <v>0.91324207989203721</v>
      </c>
      <c r="AF371" s="3">
        <f>IF($I$35="Ja",MAX(0,MIN(IF($I$36="væske",AS371,AT371),$AD371-SUM($AE371:AE371)))*$I$44*IF(AU371&lt;$I$23,1,0),0)</f>
        <v>0</v>
      </c>
      <c r="AG371" s="56">
        <f t="shared" si="128"/>
        <v>0</v>
      </c>
      <c r="AH371" s="3">
        <f>MAX(0,MIN(AH$71,$AD371-SUM($AE371:AG371)))</f>
        <v>0</v>
      </c>
      <c r="AI371" s="3">
        <f>IF($I$35="Ja",MAX(0,MIN(IF($I$36="væske",AS371,AT371)-AF371,$AD371-SUM($AE371:AH371)))*$I$44*IF(AU371&lt;$I$29,1,0),0)</f>
        <v>0</v>
      </c>
      <c r="AJ371" s="3">
        <f>MAX(0,MIN(AJ$71,$AD371-SUM($AE371:AI371)))</f>
        <v>0</v>
      </c>
      <c r="AK371" s="3">
        <f>IF($I$35="Ja",MAX(0,MIN(IF($I$36="væske",AS371,AT371)-AF371-AI371,$AD371-SUM($AE371:AJ371)))*$I$44*IF(AU371&lt;$I$33,1,0),0)</f>
        <v>0</v>
      </c>
      <c r="AL371" s="3">
        <f>MAX(0,MIN(AL$71,$AD371-SUM($AE371:AK371)))</f>
        <v>0</v>
      </c>
      <c r="AM371" s="3">
        <f t="shared" si="129"/>
        <v>0.91324207989203721</v>
      </c>
      <c r="AO371" s="55">
        <v>15.1</v>
      </c>
      <c r="AP371" s="58">
        <f t="shared" si="117"/>
        <v>3.6593925985507205</v>
      </c>
      <c r="AQ371" s="56">
        <f>IF($I$37="indtastes",$I$38,VLOOKUP(ROUND(AO371,0),'COP og ydelse'!$F$5:$J$31,3))</f>
        <v>3.9674658099999993</v>
      </c>
      <c r="AR371" s="56">
        <f t="shared" si="118"/>
        <v>3.6593925985507205</v>
      </c>
      <c r="AS371" s="56">
        <f t="shared" si="119"/>
        <v>2</v>
      </c>
      <c r="AT371" s="56">
        <f>IF($I$35="Ja",VLOOKUP(ROUND(AO371,0),'COP og ydelse'!$F$5:$J$31,5)/'COP og ydelse'!$J$14*$I$43,0)</f>
        <v>3.2045195556798971</v>
      </c>
      <c r="AU371" s="3">
        <f t="shared" si="120"/>
        <v>206.28857621814905</v>
      </c>
      <c r="AV371" s="3">
        <f t="shared" si="121"/>
        <v>0</v>
      </c>
      <c r="AW371" s="3">
        <f t="shared" si="122"/>
        <v>0</v>
      </c>
      <c r="AX371" s="3">
        <f t="shared" si="130"/>
        <v>1</v>
      </c>
      <c r="AY371" s="56">
        <f t="shared" si="123"/>
        <v>3.6593925985507205</v>
      </c>
      <c r="AZ371" s="3">
        <f t="shared" si="124"/>
        <v>0</v>
      </c>
      <c r="BA371" s="3">
        <f t="shared" si="125"/>
        <v>206.28857621814905</v>
      </c>
      <c r="BB371" s="3">
        <f t="shared" si="131"/>
        <v>0</v>
      </c>
    </row>
    <row r="372" spans="9:54">
      <c r="I372" s="18"/>
      <c r="J372" s="16"/>
      <c r="M372" s="8">
        <f t="shared" si="132"/>
        <v>296</v>
      </c>
      <c r="N372" s="2">
        <v>4.5547950000000048</v>
      </c>
      <c r="O372" s="2">
        <v>0</v>
      </c>
      <c r="Q372" s="9">
        <f t="shared" si="112"/>
        <v>296</v>
      </c>
      <c r="R372" s="3">
        <f t="shared" si="113"/>
        <v>0.91324207989203721</v>
      </c>
      <c r="S372" s="3">
        <f t="shared" si="126"/>
        <v>0.91324207989203721</v>
      </c>
      <c r="T372" s="3">
        <f>MAX(0,MIN(T$71,$R372-SUM($S372:S372)))</f>
        <v>0</v>
      </c>
      <c r="U372" s="56">
        <f t="shared" si="114"/>
        <v>0</v>
      </c>
      <c r="V372" s="3">
        <f>MAX(0,MIN(V$71,$R372-SUM($S372:U372)))</f>
        <v>0</v>
      </c>
      <c r="W372" s="3">
        <f>MAX(0,MIN(W$71,$R372-SUM($S372:V372)))</f>
        <v>0</v>
      </c>
      <c r="X372" s="3">
        <f>MAX(0,MIN(X$71,$R372-SUM($S372:W372)))</f>
        <v>0</v>
      </c>
      <c r="Y372" s="3">
        <f>MAX(0,MIN(Y$71,$R372-SUM($S372:X372)))</f>
        <v>0</v>
      </c>
      <c r="Z372" s="3">
        <f>MAX(0,MIN(Z$71,$R372-SUM($S372:Y372)))</f>
        <v>0</v>
      </c>
      <c r="AA372" s="3">
        <f t="shared" si="127"/>
        <v>0.91324207989203721</v>
      </c>
      <c r="AC372" s="9">
        <f t="shared" si="115"/>
        <v>296</v>
      </c>
      <c r="AD372" s="3">
        <f t="shared" si="116"/>
        <v>0.91324207989203721</v>
      </c>
      <c r="AE372" s="3">
        <f>MIN(R372,Solvarmeproduktion!M300*$I$16/1000/24)</f>
        <v>0.91324207989203721</v>
      </c>
      <c r="AF372" s="3">
        <f>IF($I$35="Ja",MAX(0,MIN(IF($I$36="væske",AS372,AT372),$AD372-SUM($AE372:AE372)))*$I$44*IF(AU372&lt;$I$23,1,0),0)</f>
        <v>0</v>
      </c>
      <c r="AG372" s="56">
        <f t="shared" si="128"/>
        <v>0</v>
      </c>
      <c r="AH372" s="3">
        <f>MAX(0,MIN(AH$71,$AD372-SUM($AE372:AG372)))</f>
        <v>0</v>
      </c>
      <c r="AI372" s="3">
        <f>IF($I$35="Ja",MAX(0,MIN(IF($I$36="væske",AS372,AT372)-AF372,$AD372-SUM($AE372:AH372)))*$I$44*IF(AU372&lt;$I$29,1,0),0)</f>
        <v>0</v>
      </c>
      <c r="AJ372" s="3">
        <f>MAX(0,MIN(AJ$71,$AD372-SUM($AE372:AI372)))</f>
        <v>0</v>
      </c>
      <c r="AK372" s="3">
        <f>IF($I$35="Ja",MAX(0,MIN(IF($I$36="væske",AS372,AT372)-AF372-AI372,$AD372-SUM($AE372:AJ372)))*$I$44*IF(AU372&lt;$I$33,1,0),0)</f>
        <v>0</v>
      </c>
      <c r="AL372" s="3">
        <f>MAX(0,MIN(AL$71,$AD372-SUM($AE372:AK372)))</f>
        <v>0</v>
      </c>
      <c r="AM372" s="3">
        <f t="shared" si="129"/>
        <v>0.91324207989203721</v>
      </c>
      <c r="AO372" s="55">
        <v>15.1</v>
      </c>
      <c r="AP372" s="58">
        <f t="shared" si="117"/>
        <v>3.6593925985507205</v>
      </c>
      <c r="AQ372" s="56">
        <f>IF($I$37="indtastes",$I$38,VLOOKUP(ROUND(AO372,0),'COP og ydelse'!$F$5:$J$31,3))</f>
        <v>3.9674658099999993</v>
      </c>
      <c r="AR372" s="56">
        <f t="shared" si="118"/>
        <v>3.6593925985507205</v>
      </c>
      <c r="AS372" s="56">
        <f t="shared" si="119"/>
        <v>2</v>
      </c>
      <c r="AT372" s="56">
        <f>IF($I$35="Ja",VLOOKUP(ROUND(AO372,0),'COP og ydelse'!$F$5:$J$31,5)/'COP og ydelse'!$J$14*$I$43,0)</f>
        <v>3.2045195556798971</v>
      </c>
      <c r="AU372" s="3">
        <f t="shared" si="120"/>
        <v>206.28857621814905</v>
      </c>
      <c r="AV372" s="3">
        <f t="shared" si="121"/>
        <v>0</v>
      </c>
      <c r="AW372" s="3">
        <f t="shared" si="122"/>
        <v>0</v>
      </c>
      <c r="AX372" s="3">
        <f t="shared" si="130"/>
        <v>1</v>
      </c>
      <c r="AY372" s="56">
        <f t="shared" si="123"/>
        <v>3.6593925985507205</v>
      </c>
      <c r="AZ372" s="3">
        <f t="shared" si="124"/>
        <v>0</v>
      </c>
      <c r="BA372" s="3">
        <f t="shared" si="125"/>
        <v>206.28857621814905</v>
      </c>
      <c r="BB372" s="3">
        <f t="shared" si="131"/>
        <v>0</v>
      </c>
    </row>
    <row r="373" spans="9:54">
      <c r="I373" s="18"/>
      <c r="J373" s="16"/>
      <c r="M373" s="8">
        <f t="shared" si="132"/>
        <v>297</v>
      </c>
      <c r="N373" s="2">
        <v>4.5547950000000048</v>
      </c>
      <c r="O373" s="2">
        <v>0</v>
      </c>
      <c r="Q373" s="9">
        <f t="shared" si="112"/>
        <v>297</v>
      </c>
      <c r="R373" s="3">
        <f t="shared" si="113"/>
        <v>0.91324207989203721</v>
      </c>
      <c r="S373" s="3">
        <f t="shared" si="126"/>
        <v>0.91324207989203721</v>
      </c>
      <c r="T373" s="3">
        <f>MAX(0,MIN(T$71,$R373-SUM($S373:S373)))</f>
        <v>0</v>
      </c>
      <c r="U373" s="56">
        <f t="shared" si="114"/>
        <v>0</v>
      </c>
      <c r="V373" s="3">
        <f>MAX(0,MIN(V$71,$R373-SUM($S373:U373)))</f>
        <v>0</v>
      </c>
      <c r="W373" s="3">
        <f>MAX(0,MIN(W$71,$R373-SUM($S373:V373)))</f>
        <v>0</v>
      </c>
      <c r="X373" s="3">
        <f>MAX(0,MIN(X$71,$R373-SUM($S373:W373)))</f>
        <v>0</v>
      </c>
      <c r="Y373" s="3">
        <f>MAX(0,MIN(Y$71,$R373-SUM($S373:X373)))</f>
        <v>0</v>
      </c>
      <c r="Z373" s="3">
        <f>MAX(0,MIN(Z$71,$R373-SUM($S373:Y373)))</f>
        <v>0</v>
      </c>
      <c r="AA373" s="3">
        <f t="shared" si="127"/>
        <v>0.91324207989203721</v>
      </c>
      <c r="AC373" s="9">
        <f t="shared" si="115"/>
        <v>297</v>
      </c>
      <c r="AD373" s="3">
        <f t="shared" si="116"/>
        <v>0.91324207989203721</v>
      </c>
      <c r="AE373" s="3">
        <f>MIN(R373,Solvarmeproduktion!M301*$I$16/1000/24)</f>
        <v>0.91324207989203721</v>
      </c>
      <c r="AF373" s="3">
        <f>IF($I$35="Ja",MAX(0,MIN(IF($I$36="væske",AS373,AT373),$AD373-SUM($AE373:AE373)))*$I$44*IF(AU373&lt;$I$23,1,0),0)</f>
        <v>0</v>
      </c>
      <c r="AG373" s="56">
        <f t="shared" si="128"/>
        <v>0</v>
      </c>
      <c r="AH373" s="3">
        <f>MAX(0,MIN(AH$71,$AD373-SUM($AE373:AG373)))</f>
        <v>0</v>
      </c>
      <c r="AI373" s="3">
        <f>IF($I$35="Ja",MAX(0,MIN(IF($I$36="væske",AS373,AT373)-AF373,$AD373-SUM($AE373:AH373)))*$I$44*IF(AU373&lt;$I$29,1,0),0)</f>
        <v>0</v>
      </c>
      <c r="AJ373" s="3">
        <f>MAX(0,MIN(AJ$71,$AD373-SUM($AE373:AI373)))</f>
        <v>0</v>
      </c>
      <c r="AK373" s="3">
        <f>IF($I$35="Ja",MAX(0,MIN(IF($I$36="væske",AS373,AT373)-AF373-AI373,$AD373-SUM($AE373:AJ373)))*$I$44*IF(AU373&lt;$I$33,1,0),0)</f>
        <v>0</v>
      </c>
      <c r="AL373" s="3">
        <f>MAX(0,MIN(AL$71,$AD373-SUM($AE373:AK373)))</f>
        <v>0</v>
      </c>
      <c r="AM373" s="3">
        <f t="shared" si="129"/>
        <v>0.91324207989203721</v>
      </c>
      <c r="AO373" s="55">
        <v>15.1</v>
      </c>
      <c r="AP373" s="58">
        <f t="shared" si="117"/>
        <v>3.6593925985507205</v>
      </c>
      <c r="AQ373" s="56">
        <f>IF($I$37="indtastes",$I$38,VLOOKUP(ROUND(AO373,0),'COP og ydelse'!$F$5:$J$31,3))</f>
        <v>3.9674658099999993</v>
      </c>
      <c r="AR373" s="56">
        <f t="shared" si="118"/>
        <v>3.6593925985507205</v>
      </c>
      <c r="AS373" s="56">
        <f t="shared" si="119"/>
        <v>2</v>
      </c>
      <c r="AT373" s="56">
        <f>IF($I$35="Ja",VLOOKUP(ROUND(AO373,0),'COP og ydelse'!$F$5:$J$31,5)/'COP og ydelse'!$J$14*$I$43,0)</f>
        <v>3.2045195556798971</v>
      </c>
      <c r="AU373" s="3">
        <f t="shared" si="120"/>
        <v>206.28857621814905</v>
      </c>
      <c r="AV373" s="3">
        <f t="shared" si="121"/>
        <v>0</v>
      </c>
      <c r="AW373" s="3">
        <f t="shared" si="122"/>
        <v>0</v>
      </c>
      <c r="AX373" s="3">
        <f t="shared" si="130"/>
        <v>1</v>
      </c>
      <c r="AY373" s="56">
        <f t="shared" si="123"/>
        <v>3.6593925985507205</v>
      </c>
      <c r="AZ373" s="3">
        <f t="shared" si="124"/>
        <v>0</v>
      </c>
      <c r="BA373" s="3">
        <f t="shared" si="125"/>
        <v>206.28857621814905</v>
      </c>
      <c r="BB373" s="3">
        <f t="shared" si="131"/>
        <v>0</v>
      </c>
    </row>
    <row r="374" spans="9:54">
      <c r="I374" s="18"/>
      <c r="J374" s="16"/>
      <c r="M374" s="8">
        <f t="shared" si="132"/>
        <v>298</v>
      </c>
      <c r="N374" s="2">
        <v>4.5547950000000048</v>
      </c>
      <c r="O374" s="2">
        <v>0</v>
      </c>
      <c r="Q374" s="9">
        <f t="shared" si="112"/>
        <v>298</v>
      </c>
      <c r="R374" s="3">
        <f t="shared" si="113"/>
        <v>0.91324207989203721</v>
      </c>
      <c r="S374" s="3">
        <f t="shared" si="126"/>
        <v>0.91324207989203721</v>
      </c>
      <c r="T374" s="3">
        <f>MAX(0,MIN(T$71,$R374-SUM($S374:S374)))</f>
        <v>0</v>
      </c>
      <c r="U374" s="56">
        <f t="shared" si="114"/>
        <v>0</v>
      </c>
      <c r="V374" s="3">
        <f>MAX(0,MIN(V$71,$R374-SUM($S374:U374)))</f>
        <v>0</v>
      </c>
      <c r="W374" s="3">
        <f>MAX(0,MIN(W$71,$R374-SUM($S374:V374)))</f>
        <v>0</v>
      </c>
      <c r="X374" s="3">
        <f>MAX(0,MIN(X$71,$R374-SUM($S374:W374)))</f>
        <v>0</v>
      </c>
      <c r="Y374" s="3">
        <f>MAX(0,MIN(Y$71,$R374-SUM($S374:X374)))</f>
        <v>0</v>
      </c>
      <c r="Z374" s="3">
        <f>MAX(0,MIN(Z$71,$R374-SUM($S374:Y374)))</f>
        <v>0</v>
      </c>
      <c r="AA374" s="3">
        <f t="shared" si="127"/>
        <v>0.91324207989203721</v>
      </c>
      <c r="AC374" s="9">
        <f t="shared" si="115"/>
        <v>298</v>
      </c>
      <c r="AD374" s="3">
        <f t="shared" si="116"/>
        <v>0.91324207989203721</v>
      </c>
      <c r="AE374" s="3">
        <f>MIN(R374,Solvarmeproduktion!M302*$I$16/1000/24)</f>
        <v>0.91324207989203721</v>
      </c>
      <c r="AF374" s="3">
        <f>IF($I$35="Ja",MAX(0,MIN(IF($I$36="væske",AS374,AT374),$AD374-SUM($AE374:AE374)))*$I$44*IF(AU374&lt;$I$23,1,0),0)</f>
        <v>0</v>
      </c>
      <c r="AG374" s="56">
        <f t="shared" si="128"/>
        <v>0</v>
      </c>
      <c r="AH374" s="3">
        <f>MAX(0,MIN(AH$71,$AD374-SUM($AE374:AG374)))</f>
        <v>0</v>
      </c>
      <c r="AI374" s="3">
        <f>IF($I$35="Ja",MAX(0,MIN(IF($I$36="væske",AS374,AT374)-AF374,$AD374-SUM($AE374:AH374)))*$I$44*IF(AU374&lt;$I$29,1,0),0)</f>
        <v>0</v>
      </c>
      <c r="AJ374" s="3">
        <f>MAX(0,MIN(AJ$71,$AD374-SUM($AE374:AI374)))</f>
        <v>0</v>
      </c>
      <c r="AK374" s="3">
        <f>IF($I$35="Ja",MAX(0,MIN(IF($I$36="væske",AS374,AT374)-AF374-AI374,$AD374-SUM($AE374:AJ374)))*$I$44*IF(AU374&lt;$I$33,1,0),0)</f>
        <v>0</v>
      </c>
      <c r="AL374" s="3">
        <f>MAX(0,MIN(AL$71,$AD374-SUM($AE374:AK374)))</f>
        <v>0</v>
      </c>
      <c r="AM374" s="3">
        <f t="shared" si="129"/>
        <v>0.91324207989203721</v>
      </c>
      <c r="AO374" s="55">
        <v>15.1</v>
      </c>
      <c r="AP374" s="58">
        <f t="shared" si="117"/>
        <v>3.6593925985507205</v>
      </c>
      <c r="AQ374" s="56">
        <f>IF($I$37="indtastes",$I$38,VLOOKUP(ROUND(AO374,0),'COP og ydelse'!$F$5:$J$31,3))</f>
        <v>3.9674658099999993</v>
      </c>
      <c r="AR374" s="56">
        <f t="shared" si="118"/>
        <v>3.6593925985507205</v>
      </c>
      <c r="AS374" s="56">
        <f t="shared" si="119"/>
        <v>2</v>
      </c>
      <c r="AT374" s="56">
        <f>IF($I$35="Ja",VLOOKUP(ROUND(AO374,0),'COP og ydelse'!$F$5:$J$31,5)/'COP og ydelse'!$J$14*$I$43,0)</f>
        <v>3.2045195556798971</v>
      </c>
      <c r="AU374" s="3">
        <f t="shared" si="120"/>
        <v>206.28857621814905</v>
      </c>
      <c r="AV374" s="3">
        <f t="shared" si="121"/>
        <v>0</v>
      </c>
      <c r="AW374" s="3">
        <f t="shared" si="122"/>
        <v>0</v>
      </c>
      <c r="AX374" s="3">
        <f t="shared" si="130"/>
        <v>1</v>
      </c>
      <c r="AY374" s="56">
        <f t="shared" si="123"/>
        <v>3.6593925985507205</v>
      </c>
      <c r="AZ374" s="3">
        <f t="shared" si="124"/>
        <v>0</v>
      </c>
      <c r="BA374" s="3">
        <f t="shared" si="125"/>
        <v>206.28857621814905</v>
      </c>
      <c r="BB374" s="3">
        <f t="shared" si="131"/>
        <v>0</v>
      </c>
    </row>
    <row r="375" spans="9:54">
      <c r="I375" s="18"/>
      <c r="J375" s="16"/>
      <c r="M375" s="8">
        <f t="shared" si="132"/>
        <v>299</v>
      </c>
      <c r="N375" s="2">
        <v>4.5547950000000048</v>
      </c>
      <c r="O375" s="2">
        <v>0</v>
      </c>
      <c r="Q375" s="9">
        <f t="shared" si="112"/>
        <v>299</v>
      </c>
      <c r="R375" s="3">
        <f t="shared" si="113"/>
        <v>0.91324207989203721</v>
      </c>
      <c r="S375" s="3">
        <f t="shared" si="126"/>
        <v>0.91324207989203721</v>
      </c>
      <c r="T375" s="3">
        <f>MAX(0,MIN(T$71,$R375-SUM($S375:S375)))</f>
        <v>0</v>
      </c>
      <c r="U375" s="56">
        <f t="shared" si="114"/>
        <v>0</v>
      </c>
      <c r="V375" s="3">
        <f>MAX(0,MIN(V$71,$R375-SUM($S375:U375)))</f>
        <v>0</v>
      </c>
      <c r="W375" s="3">
        <f>MAX(0,MIN(W$71,$R375-SUM($S375:V375)))</f>
        <v>0</v>
      </c>
      <c r="X375" s="3">
        <f>MAX(0,MIN(X$71,$R375-SUM($S375:W375)))</f>
        <v>0</v>
      </c>
      <c r="Y375" s="3">
        <f>MAX(0,MIN(Y$71,$R375-SUM($S375:X375)))</f>
        <v>0</v>
      </c>
      <c r="Z375" s="3">
        <f>MAX(0,MIN(Z$71,$R375-SUM($S375:Y375)))</f>
        <v>0</v>
      </c>
      <c r="AA375" s="3">
        <f t="shared" si="127"/>
        <v>0.91324207989203721</v>
      </c>
      <c r="AC375" s="9">
        <f t="shared" si="115"/>
        <v>299</v>
      </c>
      <c r="AD375" s="3">
        <f t="shared" si="116"/>
        <v>0.91324207989203721</v>
      </c>
      <c r="AE375" s="3">
        <f>MIN(R375,Solvarmeproduktion!M303*$I$16/1000/24)</f>
        <v>0.91324207989203721</v>
      </c>
      <c r="AF375" s="3">
        <f>IF($I$35="Ja",MAX(0,MIN(IF($I$36="væske",AS375,AT375),$AD375-SUM($AE375:AE375)))*$I$44*IF(AU375&lt;$I$23,1,0),0)</f>
        <v>0</v>
      </c>
      <c r="AG375" s="56">
        <f t="shared" si="128"/>
        <v>0</v>
      </c>
      <c r="AH375" s="3">
        <f>MAX(0,MIN(AH$71,$AD375-SUM($AE375:AG375)))</f>
        <v>0</v>
      </c>
      <c r="AI375" s="3">
        <f>IF($I$35="Ja",MAX(0,MIN(IF($I$36="væske",AS375,AT375)-AF375,$AD375-SUM($AE375:AH375)))*$I$44*IF(AU375&lt;$I$29,1,0),0)</f>
        <v>0</v>
      </c>
      <c r="AJ375" s="3">
        <f>MAX(0,MIN(AJ$71,$AD375-SUM($AE375:AI375)))</f>
        <v>0</v>
      </c>
      <c r="AK375" s="3">
        <f>IF($I$35="Ja",MAX(0,MIN(IF($I$36="væske",AS375,AT375)-AF375-AI375,$AD375-SUM($AE375:AJ375)))*$I$44*IF(AU375&lt;$I$33,1,0),0)</f>
        <v>0</v>
      </c>
      <c r="AL375" s="3">
        <f>MAX(0,MIN(AL$71,$AD375-SUM($AE375:AK375)))</f>
        <v>0</v>
      </c>
      <c r="AM375" s="3">
        <f t="shared" si="129"/>
        <v>0.91324207989203721</v>
      </c>
      <c r="AO375" s="55">
        <v>15.1</v>
      </c>
      <c r="AP375" s="58">
        <f t="shared" si="117"/>
        <v>3.6593925985507205</v>
      </c>
      <c r="AQ375" s="56">
        <f>IF($I$37="indtastes",$I$38,VLOOKUP(ROUND(AO375,0),'COP og ydelse'!$F$5:$J$31,3))</f>
        <v>3.9674658099999993</v>
      </c>
      <c r="AR375" s="56">
        <f t="shared" si="118"/>
        <v>3.6593925985507205</v>
      </c>
      <c r="AS375" s="56">
        <f t="shared" si="119"/>
        <v>2</v>
      </c>
      <c r="AT375" s="56">
        <f>IF($I$35="Ja",VLOOKUP(ROUND(AO375,0),'COP og ydelse'!$F$5:$J$31,5)/'COP og ydelse'!$J$14*$I$43,0)</f>
        <v>3.2045195556798971</v>
      </c>
      <c r="AU375" s="3">
        <f t="shared" si="120"/>
        <v>206.28857621814905</v>
      </c>
      <c r="AV375" s="3">
        <f t="shared" si="121"/>
        <v>0</v>
      </c>
      <c r="AW375" s="3">
        <f t="shared" si="122"/>
        <v>0</v>
      </c>
      <c r="AX375" s="3">
        <f t="shared" si="130"/>
        <v>1</v>
      </c>
      <c r="AY375" s="56">
        <f t="shared" si="123"/>
        <v>3.6593925985507205</v>
      </c>
      <c r="AZ375" s="3">
        <f t="shared" si="124"/>
        <v>0</v>
      </c>
      <c r="BA375" s="3">
        <f t="shared" si="125"/>
        <v>206.28857621814905</v>
      </c>
      <c r="BB375" s="3">
        <f t="shared" si="131"/>
        <v>0</v>
      </c>
    </row>
    <row r="376" spans="9:54">
      <c r="I376" s="18"/>
      <c r="J376" s="16"/>
      <c r="M376" s="8">
        <f t="shared" si="132"/>
        <v>300</v>
      </c>
      <c r="N376" s="2">
        <v>4.5547950000000048</v>
      </c>
      <c r="O376" s="2">
        <v>0</v>
      </c>
      <c r="Q376" s="9">
        <f t="shared" si="112"/>
        <v>300</v>
      </c>
      <c r="R376" s="3">
        <f t="shared" si="113"/>
        <v>0.91324207989203721</v>
      </c>
      <c r="S376" s="3">
        <f t="shared" si="126"/>
        <v>0.91324207989203721</v>
      </c>
      <c r="T376" s="3">
        <f>MAX(0,MIN(T$71,$R376-SUM($S376:S376)))</f>
        <v>0</v>
      </c>
      <c r="U376" s="56">
        <f t="shared" si="114"/>
        <v>0</v>
      </c>
      <c r="V376" s="3">
        <f>MAX(0,MIN(V$71,$R376-SUM($S376:U376)))</f>
        <v>0</v>
      </c>
      <c r="W376" s="3">
        <f>MAX(0,MIN(W$71,$R376-SUM($S376:V376)))</f>
        <v>0</v>
      </c>
      <c r="X376" s="3">
        <f>MAX(0,MIN(X$71,$R376-SUM($S376:W376)))</f>
        <v>0</v>
      </c>
      <c r="Y376" s="3">
        <f>MAX(0,MIN(Y$71,$R376-SUM($S376:X376)))</f>
        <v>0</v>
      </c>
      <c r="Z376" s="3">
        <f>MAX(0,MIN(Z$71,$R376-SUM($S376:Y376)))</f>
        <v>0</v>
      </c>
      <c r="AA376" s="3">
        <f t="shared" si="127"/>
        <v>0.91324207989203721</v>
      </c>
      <c r="AC376" s="9">
        <f t="shared" si="115"/>
        <v>300</v>
      </c>
      <c r="AD376" s="3">
        <f t="shared" si="116"/>
        <v>0.91324207989203721</v>
      </c>
      <c r="AE376" s="3">
        <f>MIN(R376,Solvarmeproduktion!M304*$I$16/1000/24)</f>
        <v>0.91324207989203721</v>
      </c>
      <c r="AF376" s="3">
        <f>IF($I$35="Ja",MAX(0,MIN(IF($I$36="væske",AS376,AT376),$AD376-SUM($AE376:AE376)))*$I$44*IF(AU376&lt;$I$23,1,0),0)</f>
        <v>0</v>
      </c>
      <c r="AG376" s="56">
        <f t="shared" si="128"/>
        <v>0</v>
      </c>
      <c r="AH376" s="3">
        <f>MAX(0,MIN(AH$71,$AD376-SUM($AE376:AG376)))</f>
        <v>0</v>
      </c>
      <c r="AI376" s="3">
        <f>IF($I$35="Ja",MAX(0,MIN(IF($I$36="væske",AS376,AT376)-AF376,$AD376-SUM($AE376:AH376)))*$I$44*IF(AU376&lt;$I$29,1,0),0)</f>
        <v>0</v>
      </c>
      <c r="AJ376" s="3">
        <f>MAX(0,MIN(AJ$71,$AD376-SUM($AE376:AI376)))</f>
        <v>0</v>
      </c>
      <c r="AK376" s="3">
        <f>IF($I$35="Ja",MAX(0,MIN(IF($I$36="væske",AS376,AT376)-AF376-AI376,$AD376-SUM($AE376:AJ376)))*$I$44*IF(AU376&lt;$I$33,1,0),0)</f>
        <v>0</v>
      </c>
      <c r="AL376" s="3">
        <f>MAX(0,MIN(AL$71,$AD376-SUM($AE376:AK376)))</f>
        <v>0</v>
      </c>
      <c r="AM376" s="3">
        <f t="shared" si="129"/>
        <v>0.91324207989203721</v>
      </c>
      <c r="AO376" s="55">
        <v>15.3</v>
      </c>
      <c r="AP376" s="58">
        <f t="shared" si="117"/>
        <v>3.6593925985507205</v>
      </c>
      <c r="AQ376" s="56">
        <f>IF($I$37="indtastes",$I$38,VLOOKUP(ROUND(AO376,0),'COP og ydelse'!$F$5:$J$31,3))</f>
        <v>3.9674658099999993</v>
      </c>
      <c r="AR376" s="56">
        <f t="shared" si="118"/>
        <v>3.6593925985507205</v>
      </c>
      <c r="AS376" s="56">
        <f t="shared" si="119"/>
        <v>2</v>
      </c>
      <c r="AT376" s="56">
        <f>IF($I$35="Ja",VLOOKUP(ROUND(AO376,0),'COP og ydelse'!$F$5:$J$31,5)/'COP og ydelse'!$J$14*$I$43,0)</f>
        <v>3.2045195556798971</v>
      </c>
      <c r="AU376" s="3">
        <f t="shared" si="120"/>
        <v>206.28857621814905</v>
      </c>
      <c r="AV376" s="3">
        <f t="shared" si="121"/>
        <v>0</v>
      </c>
      <c r="AW376" s="3">
        <f t="shared" si="122"/>
        <v>0</v>
      </c>
      <c r="AX376" s="3">
        <f t="shared" si="130"/>
        <v>1</v>
      </c>
      <c r="AY376" s="56">
        <f t="shared" si="123"/>
        <v>3.6593925985507205</v>
      </c>
      <c r="AZ376" s="3">
        <f t="shared" si="124"/>
        <v>0</v>
      </c>
      <c r="BA376" s="3">
        <f t="shared" si="125"/>
        <v>206.28857621814905</v>
      </c>
      <c r="BB376" s="3">
        <f t="shared" si="131"/>
        <v>0</v>
      </c>
    </row>
    <row r="377" spans="9:54">
      <c r="I377" s="18"/>
      <c r="J377" s="16"/>
      <c r="M377" s="8">
        <f t="shared" si="132"/>
        <v>301</v>
      </c>
      <c r="N377" s="2">
        <v>4.5547950000000048</v>
      </c>
      <c r="O377" s="2">
        <v>0</v>
      </c>
      <c r="Q377" s="9">
        <f t="shared" si="112"/>
        <v>301</v>
      </c>
      <c r="R377" s="3">
        <f t="shared" si="113"/>
        <v>0.91324207989203721</v>
      </c>
      <c r="S377" s="3">
        <f t="shared" si="126"/>
        <v>0.91324207989203721</v>
      </c>
      <c r="T377" s="3">
        <f>MAX(0,MIN(T$71,$R377-SUM($S377:S377)))</f>
        <v>0</v>
      </c>
      <c r="U377" s="56">
        <f t="shared" si="114"/>
        <v>0</v>
      </c>
      <c r="V377" s="3">
        <f>MAX(0,MIN(V$71,$R377-SUM($S377:U377)))</f>
        <v>0</v>
      </c>
      <c r="W377" s="3">
        <f>MAX(0,MIN(W$71,$R377-SUM($S377:V377)))</f>
        <v>0</v>
      </c>
      <c r="X377" s="3">
        <f>MAX(0,MIN(X$71,$R377-SUM($S377:W377)))</f>
        <v>0</v>
      </c>
      <c r="Y377" s="3">
        <f>MAX(0,MIN(Y$71,$R377-SUM($S377:X377)))</f>
        <v>0</v>
      </c>
      <c r="Z377" s="3">
        <f>MAX(0,MIN(Z$71,$R377-SUM($S377:Y377)))</f>
        <v>0</v>
      </c>
      <c r="AA377" s="3">
        <f t="shared" si="127"/>
        <v>0.91324207989203721</v>
      </c>
      <c r="AC377" s="9">
        <f t="shared" si="115"/>
        <v>301</v>
      </c>
      <c r="AD377" s="3">
        <f t="shared" si="116"/>
        <v>0.91324207989203721</v>
      </c>
      <c r="AE377" s="3">
        <f>MIN(R377,Solvarmeproduktion!M305*$I$16/1000/24)</f>
        <v>0.91324207989203721</v>
      </c>
      <c r="AF377" s="3">
        <f>IF($I$35="Ja",MAX(0,MIN(IF($I$36="væske",AS377,AT377),$AD377-SUM($AE377:AE377)))*$I$44*IF(AU377&lt;$I$23,1,0),0)</f>
        <v>0</v>
      </c>
      <c r="AG377" s="56">
        <f t="shared" si="128"/>
        <v>0</v>
      </c>
      <c r="AH377" s="3">
        <f>MAX(0,MIN(AH$71,$AD377-SUM($AE377:AG377)))</f>
        <v>0</v>
      </c>
      <c r="AI377" s="3">
        <f>IF($I$35="Ja",MAX(0,MIN(IF($I$36="væske",AS377,AT377)-AF377,$AD377-SUM($AE377:AH377)))*$I$44*IF(AU377&lt;$I$29,1,0),0)</f>
        <v>0</v>
      </c>
      <c r="AJ377" s="3">
        <f>MAX(0,MIN(AJ$71,$AD377-SUM($AE377:AI377)))</f>
        <v>0</v>
      </c>
      <c r="AK377" s="3">
        <f>IF($I$35="Ja",MAX(0,MIN(IF($I$36="væske",AS377,AT377)-AF377-AI377,$AD377-SUM($AE377:AJ377)))*$I$44*IF(AU377&lt;$I$33,1,0),0)</f>
        <v>0</v>
      </c>
      <c r="AL377" s="3">
        <f>MAX(0,MIN(AL$71,$AD377-SUM($AE377:AK377)))</f>
        <v>0</v>
      </c>
      <c r="AM377" s="3">
        <f t="shared" si="129"/>
        <v>0.91324207989203721</v>
      </c>
      <c r="AO377" s="55">
        <v>15.3</v>
      </c>
      <c r="AP377" s="58">
        <f t="shared" si="117"/>
        <v>3.6593925985507205</v>
      </c>
      <c r="AQ377" s="56">
        <f>IF($I$37="indtastes",$I$38,VLOOKUP(ROUND(AO377,0),'COP og ydelse'!$F$5:$J$31,3))</f>
        <v>3.9674658099999993</v>
      </c>
      <c r="AR377" s="56">
        <f t="shared" si="118"/>
        <v>3.6593925985507205</v>
      </c>
      <c r="AS377" s="56">
        <f t="shared" si="119"/>
        <v>2</v>
      </c>
      <c r="AT377" s="56">
        <f>IF($I$35="Ja",VLOOKUP(ROUND(AO377,0),'COP og ydelse'!$F$5:$J$31,5)/'COP og ydelse'!$J$14*$I$43,0)</f>
        <v>3.2045195556798971</v>
      </c>
      <c r="AU377" s="3">
        <f t="shared" si="120"/>
        <v>206.28857621814905</v>
      </c>
      <c r="AV377" s="3">
        <f t="shared" si="121"/>
        <v>0</v>
      </c>
      <c r="AW377" s="3">
        <f t="shared" si="122"/>
        <v>0</v>
      </c>
      <c r="AX377" s="3">
        <f t="shared" si="130"/>
        <v>1</v>
      </c>
      <c r="AY377" s="56">
        <f t="shared" si="123"/>
        <v>3.6593925985507205</v>
      </c>
      <c r="AZ377" s="3">
        <f t="shared" si="124"/>
        <v>0</v>
      </c>
      <c r="BA377" s="3">
        <f t="shared" si="125"/>
        <v>206.28857621814905</v>
      </c>
      <c r="BB377" s="3">
        <f t="shared" si="131"/>
        <v>0</v>
      </c>
    </row>
    <row r="378" spans="9:54">
      <c r="I378" s="18"/>
      <c r="J378" s="16"/>
      <c r="M378" s="8">
        <f t="shared" si="132"/>
        <v>302</v>
      </c>
      <c r="N378" s="2">
        <v>4.5547950000000048</v>
      </c>
      <c r="O378" s="2">
        <v>0</v>
      </c>
      <c r="Q378" s="9">
        <f t="shared" si="112"/>
        <v>302</v>
      </c>
      <c r="R378" s="3">
        <f t="shared" si="113"/>
        <v>0.91324207989203721</v>
      </c>
      <c r="S378" s="3">
        <f t="shared" si="126"/>
        <v>0.91324207989203721</v>
      </c>
      <c r="T378" s="3">
        <f>MAX(0,MIN(T$71,$R378-SUM($S378:S378)))</f>
        <v>0</v>
      </c>
      <c r="U378" s="56">
        <f t="shared" si="114"/>
        <v>0</v>
      </c>
      <c r="V378" s="3">
        <f>MAX(0,MIN(V$71,$R378-SUM($S378:U378)))</f>
        <v>0</v>
      </c>
      <c r="W378" s="3">
        <f>MAX(0,MIN(W$71,$R378-SUM($S378:V378)))</f>
        <v>0</v>
      </c>
      <c r="X378" s="3">
        <f>MAX(0,MIN(X$71,$R378-SUM($S378:W378)))</f>
        <v>0</v>
      </c>
      <c r="Y378" s="3">
        <f>MAX(0,MIN(Y$71,$R378-SUM($S378:X378)))</f>
        <v>0</v>
      </c>
      <c r="Z378" s="3">
        <f>MAX(0,MIN(Z$71,$R378-SUM($S378:Y378)))</f>
        <v>0</v>
      </c>
      <c r="AA378" s="3">
        <f t="shared" si="127"/>
        <v>0.91324207989203721</v>
      </c>
      <c r="AC378" s="9">
        <f t="shared" si="115"/>
        <v>302</v>
      </c>
      <c r="AD378" s="3">
        <f t="shared" si="116"/>
        <v>0.91324207989203721</v>
      </c>
      <c r="AE378" s="3">
        <f>MIN(R378,Solvarmeproduktion!M306*$I$16/1000/24)</f>
        <v>0.91324207989203721</v>
      </c>
      <c r="AF378" s="3">
        <f>IF($I$35="Ja",MAX(0,MIN(IF($I$36="væske",AS378,AT378),$AD378-SUM($AE378:AE378)))*$I$44*IF(AU378&lt;$I$23,1,0),0)</f>
        <v>0</v>
      </c>
      <c r="AG378" s="56">
        <f t="shared" si="128"/>
        <v>0</v>
      </c>
      <c r="AH378" s="3">
        <f>MAX(0,MIN(AH$71,$AD378-SUM($AE378:AG378)))</f>
        <v>0</v>
      </c>
      <c r="AI378" s="3">
        <f>IF($I$35="Ja",MAX(0,MIN(IF($I$36="væske",AS378,AT378)-AF378,$AD378-SUM($AE378:AH378)))*$I$44*IF(AU378&lt;$I$29,1,0),0)</f>
        <v>0</v>
      </c>
      <c r="AJ378" s="3">
        <f>MAX(0,MIN(AJ$71,$AD378-SUM($AE378:AI378)))</f>
        <v>0</v>
      </c>
      <c r="AK378" s="3">
        <f>IF($I$35="Ja",MAX(0,MIN(IF($I$36="væske",AS378,AT378)-AF378-AI378,$AD378-SUM($AE378:AJ378)))*$I$44*IF(AU378&lt;$I$33,1,0),0)</f>
        <v>0</v>
      </c>
      <c r="AL378" s="3">
        <f>MAX(0,MIN(AL$71,$AD378-SUM($AE378:AK378)))</f>
        <v>0</v>
      </c>
      <c r="AM378" s="3">
        <f t="shared" si="129"/>
        <v>0.91324207989203721</v>
      </c>
      <c r="AO378" s="55">
        <v>15.3</v>
      </c>
      <c r="AP378" s="58">
        <f t="shared" si="117"/>
        <v>3.6593925985507205</v>
      </c>
      <c r="AQ378" s="56">
        <f>IF($I$37="indtastes",$I$38,VLOOKUP(ROUND(AO378,0),'COP og ydelse'!$F$5:$J$31,3))</f>
        <v>3.9674658099999993</v>
      </c>
      <c r="AR378" s="56">
        <f t="shared" si="118"/>
        <v>3.6593925985507205</v>
      </c>
      <c r="AS378" s="56">
        <f t="shared" si="119"/>
        <v>2</v>
      </c>
      <c r="AT378" s="56">
        <f>IF($I$35="Ja",VLOOKUP(ROUND(AO378,0),'COP og ydelse'!$F$5:$J$31,5)/'COP og ydelse'!$J$14*$I$43,0)</f>
        <v>3.2045195556798971</v>
      </c>
      <c r="AU378" s="3">
        <f t="shared" si="120"/>
        <v>206.28857621814905</v>
      </c>
      <c r="AV378" s="3">
        <f t="shared" si="121"/>
        <v>0</v>
      </c>
      <c r="AW378" s="3">
        <f t="shared" si="122"/>
        <v>0</v>
      </c>
      <c r="AX378" s="3">
        <f t="shared" si="130"/>
        <v>1</v>
      </c>
      <c r="AY378" s="56">
        <f t="shared" si="123"/>
        <v>3.6593925985507205</v>
      </c>
      <c r="AZ378" s="3">
        <f t="shared" si="124"/>
        <v>0</v>
      </c>
      <c r="BA378" s="3">
        <f t="shared" si="125"/>
        <v>206.28857621814905</v>
      </c>
      <c r="BB378" s="3">
        <f t="shared" si="131"/>
        <v>0</v>
      </c>
    </row>
    <row r="379" spans="9:54">
      <c r="I379" s="18"/>
      <c r="J379" s="16"/>
      <c r="M379" s="8">
        <f t="shared" si="132"/>
        <v>303</v>
      </c>
      <c r="N379" s="2">
        <v>4.5547950000000048</v>
      </c>
      <c r="O379" s="2">
        <v>0</v>
      </c>
      <c r="Q379" s="9">
        <f t="shared" si="112"/>
        <v>303</v>
      </c>
      <c r="R379" s="3">
        <f t="shared" si="113"/>
        <v>0.91324207989203721</v>
      </c>
      <c r="S379" s="3">
        <f t="shared" si="126"/>
        <v>0.91324207989203721</v>
      </c>
      <c r="T379" s="3">
        <f>MAX(0,MIN(T$71,$R379-SUM($S379:S379)))</f>
        <v>0</v>
      </c>
      <c r="U379" s="56">
        <f t="shared" si="114"/>
        <v>0</v>
      </c>
      <c r="V379" s="3">
        <f>MAX(0,MIN(V$71,$R379-SUM($S379:U379)))</f>
        <v>0</v>
      </c>
      <c r="W379" s="3">
        <f>MAX(0,MIN(W$71,$R379-SUM($S379:V379)))</f>
        <v>0</v>
      </c>
      <c r="X379" s="3">
        <f>MAX(0,MIN(X$71,$R379-SUM($S379:W379)))</f>
        <v>0</v>
      </c>
      <c r="Y379" s="3">
        <f>MAX(0,MIN(Y$71,$R379-SUM($S379:X379)))</f>
        <v>0</v>
      </c>
      <c r="Z379" s="3">
        <f>MAX(0,MIN(Z$71,$R379-SUM($S379:Y379)))</f>
        <v>0</v>
      </c>
      <c r="AA379" s="3">
        <f t="shared" si="127"/>
        <v>0.91324207989203721</v>
      </c>
      <c r="AC379" s="9">
        <f t="shared" si="115"/>
        <v>303</v>
      </c>
      <c r="AD379" s="3">
        <f t="shared" si="116"/>
        <v>0.91324207989203721</v>
      </c>
      <c r="AE379" s="3">
        <f>MIN(R379,Solvarmeproduktion!M307*$I$16/1000/24)</f>
        <v>0.91324207989203721</v>
      </c>
      <c r="AF379" s="3">
        <f>IF($I$35="Ja",MAX(0,MIN(IF($I$36="væske",AS379,AT379),$AD379-SUM($AE379:AE379)))*$I$44*IF(AU379&lt;$I$23,1,0),0)</f>
        <v>0</v>
      </c>
      <c r="AG379" s="56">
        <f t="shared" si="128"/>
        <v>0</v>
      </c>
      <c r="AH379" s="3">
        <f>MAX(0,MIN(AH$71,$AD379-SUM($AE379:AG379)))</f>
        <v>0</v>
      </c>
      <c r="AI379" s="3">
        <f>IF($I$35="Ja",MAX(0,MIN(IF($I$36="væske",AS379,AT379)-AF379,$AD379-SUM($AE379:AH379)))*$I$44*IF(AU379&lt;$I$29,1,0),0)</f>
        <v>0</v>
      </c>
      <c r="AJ379" s="3">
        <f>MAX(0,MIN(AJ$71,$AD379-SUM($AE379:AI379)))</f>
        <v>0</v>
      </c>
      <c r="AK379" s="3">
        <f>IF($I$35="Ja",MAX(0,MIN(IF($I$36="væske",AS379,AT379)-AF379-AI379,$AD379-SUM($AE379:AJ379)))*$I$44*IF(AU379&lt;$I$33,1,0),0)</f>
        <v>0</v>
      </c>
      <c r="AL379" s="3">
        <f>MAX(0,MIN(AL$71,$AD379-SUM($AE379:AK379)))</f>
        <v>0</v>
      </c>
      <c r="AM379" s="3">
        <f t="shared" si="129"/>
        <v>0.91324207989203721</v>
      </c>
      <c r="AO379" s="55">
        <v>15.5</v>
      </c>
      <c r="AP379" s="58">
        <f t="shared" si="117"/>
        <v>3.6593925985507205</v>
      </c>
      <c r="AQ379" s="56">
        <f>IF($I$37="indtastes",$I$38,VLOOKUP(ROUND(AO379,0),'COP og ydelse'!$F$5:$J$31,3))</f>
        <v>4.0242577599999994</v>
      </c>
      <c r="AR379" s="56">
        <f t="shared" si="118"/>
        <v>3.6593925985507205</v>
      </c>
      <c r="AS379" s="56">
        <f t="shared" si="119"/>
        <v>2</v>
      </c>
      <c r="AT379" s="56">
        <f>IF($I$35="Ja",VLOOKUP(ROUND(AO379,0),'COP og ydelse'!$F$5:$J$31,5)/'COP og ydelse'!$J$14*$I$43,0)</f>
        <v>3.2929333759373134</v>
      </c>
      <c r="AU379" s="3">
        <f t="shared" si="120"/>
        <v>206.28857621814905</v>
      </c>
      <c r="AV379" s="3">
        <f t="shared" si="121"/>
        <v>0</v>
      </c>
      <c r="AW379" s="3">
        <f t="shared" si="122"/>
        <v>0</v>
      </c>
      <c r="AX379" s="3">
        <f t="shared" si="130"/>
        <v>1</v>
      </c>
      <c r="AY379" s="56">
        <f t="shared" si="123"/>
        <v>3.6593925985507205</v>
      </c>
      <c r="AZ379" s="3">
        <f t="shared" si="124"/>
        <v>0</v>
      </c>
      <c r="BA379" s="3">
        <f t="shared" si="125"/>
        <v>206.28857621814905</v>
      </c>
      <c r="BB379" s="3">
        <f t="shared" si="131"/>
        <v>0</v>
      </c>
    </row>
    <row r="380" spans="9:54">
      <c r="I380" s="18"/>
      <c r="J380" s="16"/>
      <c r="M380" s="8">
        <f t="shared" si="132"/>
        <v>304</v>
      </c>
      <c r="N380" s="2">
        <v>4.5547950000000048</v>
      </c>
      <c r="O380" s="2">
        <v>0</v>
      </c>
      <c r="Q380" s="9">
        <f t="shared" si="112"/>
        <v>304</v>
      </c>
      <c r="R380" s="3">
        <f t="shared" si="113"/>
        <v>0.91324207989203721</v>
      </c>
      <c r="S380" s="3">
        <f t="shared" si="126"/>
        <v>0.91324207989203721</v>
      </c>
      <c r="T380" s="3">
        <f>MAX(0,MIN(T$71,$R380-SUM($S380:S380)))</f>
        <v>0</v>
      </c>
      <c r="U380" s="56">
        <f t="shared" si="114"/>
        <v>0</v>
      </c>
      <c r="V380" s="3">
        <f>MAX(0,MIN(V$71,$R380-SUM($S380:U380)))</f>
        <v>0</v>
      </c>
      <c r="W380" s="3">
        <f>MAX(0,MIN(W$71,$R380-SUM($S380:V380)))</f>
        <v>0</v>
      </c>
      <c r="X380" s="3">
        <f>MAX(0,MIN(X$71,$R380-SUM($S380:W380)))</f>
        <v>0</v>
      </c>
      <c r="Y380" s="3">
        <f>MAX(0,MIN(Y$71,$R380-SUM($S380:X380)))</f>
        <v>0</v>
      </c>
      <c r="Z380" s="3">
        <f>MAX(0,MIN(Z$71,$R380-SUM($S380:Y380)))</f>
        <v>0</v>
      </c>
      <c r="AA380" s="3">
        <f t="shared" si="127"/>
        <v>0.91324207989203721</v>
      </c>
      <c r="AC380" s="9">
        <f t="shared" si="115"/>
        <v>304</v>
      </c>
      <c r="AD380" s="3">
        <f t="shared" si="116"/>
        <v>0.91324207989203721</v>
      </c>
      <c r="AE380" s="3">
        <f>MIN(R380,Solvarmeproduktion!M308*$I$16/1000/24)</f>
        <v>0.91324207989203721</v>
      </c>
      <c r="AF380" s="3">
        <f>IF($I$35="Ja",MAX(0,MIN(IF($I$36="væske",AS380,AT380),$AD380-SUM($AE380:AE380)))*$I$44*IF(AU380&lt;$I$23,1,0),0)</f>
        <v>0</v>
      </c>
      <c r="AG380" s="56">
        <f t="shared" si="128"/>
        <v>0</v>
      </c>
      <c r="AH380" s="3">
        <f>MAX(0,MIN(AH$71,$AD380-SUM($AE380:AG380)))</f>
        <v>0</v>
      </c>
      <c r="AI380" s="3">
        <f>IF($I$35="Ja",MAX(0,MIN(IF($I$36="væske",AS380,AT380)-AF380,$AD380-SUM($AE380:AH380)))*$I$44*IF(AU380&lt;$I$29,1,0),0)</f>
        <v>0</v>
      </c>
      <c r="AJ380" s="3">
        <f>MAX(0,MIN(AJ$71,$AD380-SUM($AE380:AI380)))</f>
        <v>0</v>
      </c>
      <c r="AK380" s="3">
        <f>IF($I$35="Ja",MAX(0,MIN(IF($I$36="væske",AS380,AT380)-AF380-AI380,$AD380-SUM($AE380:AJ380)))*$I$44*IF(AU380&lt;$I$33,1,0),0)</f>
        <v>0</v>
      </c>
      <c r="AL380" s="3">
        <f>MAX(0,MIN(AL$71,$AD380-SUM($AE380:AK380)))</f>
        <v>0</v>
      </c>
      <c r="AM380" s="3">
        <f t="shared" si="129"/>
        <v>0.91324207989203721</v>
      </c>
      <c r="AO380" s="55">
        <v>15.6</v>
      </c>
      <c r="AP380" s="58">
        <f t="shared" si="117"/>
        <v>3.6593925985507205</v>
      </c>
      <c r="AQ380" s="56">
        <f>IF($I$37="indtastes",$I$38,VLOOKUP(ROUND(AO380,0),'COP og ydelse'!$F$5:$J$31,3))</f>
        <v>4.0242577599999994</v>
      </c>
      <c r="AR380" s="56">
        <f t="shared" si="118"/>
        <v>3.6593925985507205</v>
      </c>
      <c r="AS380" s="56">
        <f t="shared" si="119"/>
        <v>2</v>
      </c>
      <c r="AT380" s="56">
        <f>IF($I$35="Ja",VLOOKUP(ROUND(AO380,0),'COP og ydelse'!$F$5:$J$31,5)/'COP og ydelse'!$J$14*$I$43,0)</f>
        <v>3.2929333759373134</v>
      </c>
      <c r="AU380" s="3">
        <f t="shared" si="120"/>
        <v>206.28857621814905</v>
      </c>
      <c r="AV380" s="3">
        <f t="shared" si="121"/>
        <v>0</v>
      </c>
      <c r="AW380" s="3">
        <f t="shared" si="122"/>
        <v>0</v>
      </c>
      <c r="AX380" s="3">
        <f t="shared" si="130"/>
        <v>1</v>
      </c>
      <c r="AY380" s="56">
        <f t="shared" si="123"/>
        <v>3.6593925985507205</v>
      </c>
      <c r="AZ380" s="3">
        <f t="shared" si="124"/>
        <v>0</v>
      </c>
      <c r="BA380" s="3">
        <f t="shared" si="125"/>
        <v>206.28857621814905</v>
      </c>
      <c r="BB380" s="3">
        <f t="shared" si="131"/>
        <v>0</v>
      </c>
    </row>
    <row r="381" spans="9:54">
      <c r="I381" s="18"/>
      <c r="J381" s="16"/>
      <c r="M381" s="8">
        <f t="shared" si="132"/>
        <v>305</v>
      </c>
      <c r="N381" s="2">
        <v>4.5547950000000048</v>
      </c>
      <c r="O381" s="2">
        <v>0</v>
      </c>
      <c r="Q381" s="9">
        <f t="shared" si="112"/>
        <v>305</v>
      </c>
      <c r="R381" s="3">
        <f t="shared" si="113"/>
        <v>0.91324207989203721</v>
      </c>
      <c r="S381" s="3">
        <f t="shared" si="126"/>
        <v>0.91324207989203721</v>
      </c>
      <c r="T381" s="3">
        <f>MAX(0,MIN(T$71,$R381-SUM($S381:S381)))</f>
        <v>0</v>
      </c>
      <c r="U381" s="56">
        <f t="shared" si="114"/>
        <v>0</v>
      </c>
      <c r="V381" s="3">
        <f>MAX(0,MIN(V$71,$R381-SUM($S381:U381)))</f>
        <v>0</v>
      </c>
      <c r="W381" s="3">
        <f>MAX(0,MIN(W$71,$R381-SUM($S381:V381)))</f>
        <v>0</v>
      </c>
      <c r="X381" s="3">
        <f>MAX(0,MIN(X$71,$R381-SUM($S381:W381)))</f>
        <v>0</v>
      </c>
      <c r="Y381" s="3">
        <f>MAX(0,MIN(Y$71,$R381-SUM($S381:X381)))</f>
        <v>0</v>
      </c>
      <c r="Z381" s="3">
        <f>MAX(0,MIN(Z$71,$R381-SUM($S381:Y381)))</f>
        <v>0</v>
      </c>
      <c r="AA381" s="3">
        <f t="shared" si="127"/>
        <v>0.91324207989203721</v>
      </c>
      <c r="AC381" s="9">
        <f t="shared" si="115"/>
        <v>305</v>
      </c>
      <c r="AD381" s="3">
        <f t="shared" si="116"/>
        <v>0.91324207989203721</v>
      </c>
      <c r="AE381" s="3">
        <f>MIN(R381,Solvarmeproduktion!M309*$I$16/1000/24)</f>
        <v>0.91324207989203721</v>
      </c>
      <c r="AF381" s="3">
        <f>IF($I$35="Ja",MAX(0,MIN(IF($I$36="væske",AS381,AT381),$AD381-SUM($AE381:AE381)))*$I$44*IF(AU381&lt;$I$23,1,0),0)</f>
        <v>0</v>
      </c>
      <c r="AG381" s="56">
        <f t="shared" si="128"/>
        <v>0</v>
      </c>
      <c r="AH381" s="3">
        <f>MAX(0,MIN(AH$71,$AD381-SUM($AE381:AG381)))</f>
        <v>0</v>
      </c>
      <c r="AI381" s="3">
        <f>IF($I$35="Ja",MAX(0,MIN(IF($I$36="væske",AS381,AT381)-AF381,$AD381-SUM($AE381:AH381)))*$I$44*IF(AU381&lt;$I$29,1,0),0)</f>
        <v>0</v>
      </c>
      <c r="AJ381" s="3">
        <f>MAX(0,MIN(AJ$71,$AD381-SUM($AE381:AI381)))</f>
        <v>0</v>
      </c>
      <c r="AK381" s="3">
        <f>IF($I$35="Ja",MAX(0,MIN(IF($I$36="væske",AS381,AT381)-AF381-AI381,$AD381-SUM($AE381:AJ381)))*$I$44*IF(AU381&lt;$I$33,1,0),0)</f>
        <v>0</v>
      </c>
      <c r="AL381" s="3">
        <f>MAX(0,MIN(AL$71,$AD381-SUM($AE381:AK381)))</f>
        <v>0</v>
      </c>
      <c r="AM381" s="3">
        <f t="shared" si="129"/>
        <v>0.91324207989203721</v>
      </c>
      <c r="AO381" s="55">
        <v>15.6</v>
      </c>
      <c r="AP381" s="58">
        <f t="shared" si="117"/>
        <v>3.6593925985507205</v>
      </c>
      <c r="AQ381" s="56">
        <f>IF($I$37="indtastes",$I$38,VLOOKUP(ROUND(AO381,0),'COP og ydelse'!$F$5:$J$31,3))</f>
        <v>4.0242577599999994</v>
      </c>
      <c r="AR381" s="56">
        <f t="shared" si="118"/>
        <v>3.6593925985507205</v>
      </c>
      <c r="AS381" s="56">
        <f t="shared" si="119"/>
        <v>2</v>
      </c>
      <c r="AT381" s="56">
        <f>IF($I$35="Ja",VLOOKUP(ROUND(AO381,0),'COP og ydelse'!$F$5:$J$31,5)/'COP og ydelse'!$J$14*$I$43,0)</f>
        <v>3.2929333759373134</v>
      </c>
      <c r="AU381" s="3">
        <f t="shared" si="120"/>
        <v>206.28857621814905</v>
      </c>
      <c r="AV381" s="3">
        <f t="shared" si="121"/>
        <v>0</v>
      </c>
      <c r="AW381" s="3">
        <f t="shared" si="122"/>
        <v>0</v>
      </c>
      <c r="AX381" s="3">
        <f t="shared" si="130"/>
        <v>1</v>
      </c>
      <c r="AY381" s="56">
        <f t="shared" si="123"/>
        <v>3.6593925985507205</v>
      </c>
      <c r="AZ381" s="3">
        <f t="shared" si="124"/>
        <v>0</v>
      </c>
      <c r="BA381" s="3">
        <f t="shared" si="125"/>
        <v>206.28857621814905</v>
      </c>
      <c r="BB381" s="3">
        <f t="shared" si="131"/>
        <v>0</v>
      </c>
    </row>
    <row r="382" spans="9:54">
      <c r="I382" s="18"/>
      <c r="J382" s="16"/>
      <c r="M382" s="8">
        <f t="shared" si="132"/>
        <v>306</v>
      </c>
      <c r="N382" s="2">
        <v>4.5547950000000048</v>
      </c>
      <c r="O382" s="2">
        <v>0</v>
      </c>
      <c r="Q382" s="9">
        <f t="shared" si="112"/>
        <v>306</v>
      </c>
      <c r="R382" s="3">
        <f t="shared" si="113"/>
        <v>0.91324207989203721</v>
      </c>
      <c r="S382" s="3">
        <f t="shared" si="126"/>
        <v>0.91324207989203721</v>
      </c>
      <c r="T382" s="3">
        <f>MAX(0,MIN(T$71,$R382-SUM($S382:S382)))</f>
        <v>0</v>
      </c>
      <c r="U382" s="56">
        <f t="shared" si="114"/>
        <v>0</v>
      </c>
      <c r="V382" s="3">
        <f>MAX(0,MIN(V$71,$R382-SUM($S382:U382)))</f>
        <v>0</v>
      </c>
      <c r="W382" s="3">
        <f>MAX(0,MIN(W$71,$R382-SUM($S382:V382)))</f>
        <v>0</v>
      </c>
      <c r="X382" s="3">
        <f>MAX(0,MIN(X$71,$R382-SUM($S382:W382)))</f>
        <v>0</v>
      </c>
      <c r="Y382" s="3">
        <f>MAX(0,MIN(Y$71,$R382-SUM($S382:X382)))</f>
        <v>0</v>
      </c>
      <c r="Z382" s="3">
        <f>MAX(0,MIN(Z$71,$R382-SUM($S382:Y382)))</f>
        <v>0</v>
      </c>
      <c r="AA382" s="3">
        <f t="shared" si="127"/>
        <v>0.91324207989203721</v>
      </c>
      <c r="AC382" s="9">
        <f t="shared" si="115"/>
        <v>306</v>
      </c>
      <c r="AD382" s="3">
        <f t="shared" si="116"/>
        <v>0.91324207989203721</v>
      </c>
      <c r="AE382" s="3">
        <f>MIN(R382,Solvarmeproduktion!M310*$I$16/1000/24)</f>
        <v>0.91324207989203721</v>
      </c>
      <c r="AF382" s="3">
        <f>IF($I$35="Ja",MAX(0,MIN(IF($I$36="væske",AS382,AT382),$AD382-SUM($AE382:AE382)))*$I$44*IF(AU382&lt;$I$23,1,0),0)</f>
        <v>0</v>
      </c>
      <c r="AG382" s="56">
        <f t="shared" si="128"/>
        <v>0</v>
      </c>
      <c r="AH382" s="3">
        <f>MAX(0,MIN(AH$71,$AD382-SUM($AE382:AG382)))</f>
        <v>0</v>
      </c>
      <c r="AI382" s="3">
        <f>IF($I$35="Ja",MAX(0,MIN(IF($I$36="væske",AS382,AT382)-AF382,$AD382-SUM($AE382:AH382)))*$I$44*IF(AU382&lt;$I$29,1,0),0)</f>
        <v>0</v>
      </c>
      <c r="AJ382" s="3">
        <f>MAX(0,MIN(AJ$71,$AD382-SUM($AE382:AI382)))</f>
        <v>0</v>
      </c>
      <c r="AK382" s="3">
        <f>IF($I$35="Ja",MAX(0,MIN(IF($I$36="væske",AS382,AT382)-AF382-AI382,$AD382-SUM($AE382:AJ382)))*$I$44*IF(AU382&lt;$I$33,1,0),0)</f>
        <v>0</v>
      </c>
      <c r="AL382" s="3">
        <f>MAX(0,MIN(AL$71,$AD382-SUM($AE382:AK382)))</f>
        <v>0</v>
      </c>
      <c r="AM382" s="3">
        <f t="shared" si="129"/>
        <v>0.91324207989203721</v>
      </c>
      <c r="AO382" s="55">
        <v>15.6</v>
      </c>
      <c r="AP382" s="58">
        <f t="shared" si="117"/>
        <v>3.6593925985507205</v>
      </c>
      <c r="AQ382" s="56">
        <f>IF($I$37="indtastes",$I$38,VLOOKUP(ROUND(AO382,0),'COP og ydelse'!$F$5:$J$31,3))</f>
        <v>4.0242577599999994</v>
      </c>
      <c r="AR382" s="56">
        <f t="shared" si="118"/>
        <v>3.6593925985507205</v>
      </c>
      <c r="AS382" s="56">
        <f t="shared" si="119"/>
        <v>2</v>
      </c>
      <c r="AT382" s="56">
        <f>IF($I$35="Ja",VLOOKUP(ROUND(AO382,0),'COP og ydelse'!$F$5:$J$31,5)/'COP og ydelse'!$J$14*$I$43,0)</f>
        <v>3.2929333759373134</v>
      </c>
      <c r="AU382" s="3">
        <f t="shared" si="120"/>
        <v>206.28857621814905</v>
      </c>
      <c r="AV382" s="3">
        <f t="shared" si="121"/>
        <v>0</v>
      </c>
      <c r="AW382" s="3">
        <f t="shared" si="122"/>
        <v>0</v>
      </c>
      <c r="AX382" s="3">
        <f t="shared" si="130"/>
        <v>1</v>
      </c>
      <c r="AY382" s="56">
        <f t="shared" si="123"/>
        <v>3.6593925985507205</v>
      </c>
      <c r="AZ382" s="3">
        <f t="shared" si="124"/>
        <v>0</v>
      </c>
      <c r="BA382" s="3">
        <f t="shared" si="125"/>
        <v>206.28857621814905</v>
      </c>
      <c r="BB382" s="3">
        <f t="shared" si="131"/>
        <v>0</v>
      </c>
    </row>
    <row r="383" spans="9:54">
      <c r="I383" s="18"/>
      <c r="J383" s="16"/>
      <c r="M383" s="8">
        <f t="shared" si="132"/>
        <v>307</v>
      </c>
      <c r="N383" s="2">
        <v>4.5547950000000048</v>
      </c>
      <c r="O383" s="2">
        <v>0</v>
      </c>
      <c r="Q383" s="9">
        <f t="shared" si="112"/>
        <v>307</v>
      </c>
      <c r="R383" s="3">
        <f t="shared" si="113"/>
        <v>0.91324207989203721</v>
      </c>
      <c r="S383" s="3">
        <f t="shared" si="126"/>
        <v>0.91324207989203721</v>
      </c>
      <c r="T383" s="3">
        <f>MAX(0,MIN(T$71,$R383-SUM($S383:S383)))</f>
        <v>0</v>
      </c>
      <c r="U383" s="56">
        <f t="shared" si="114"/>
        <v>0</v>
      </c>
      <c r="V383" s="3">
        <f>MAX(0,MIN(V$71,$R383-SUM($S383:U383)))</f>
        <v>0</v>
      </c>
      <c r="W383" s="3">
        <f>MAX(0,MIN(W$71,$R383-SUM($S383:V383)))</f>
        <v>0</v>
      </c>
      <c r="X383" s="3">
        <f>MAX(0,MIN(X$71,$R383-SUM($S383:W383)))</f>
        <v>0</v>
      </c>
      <c r="Y383" s="3">
        <f>MAX(0,MIN(Y$71,$R383-SUM($S383:X383)))</f>
        <v>0</v>
      </c>
      <c r="Z383" s="3">
        <f>MAX(0,MIN(Z$71,$R383-SUM($S383:Y383)))</f>
        <v>0</v>
      </c>
      <c r="AA383" s="3">
        <f t="shared" si="127"/>
        <v>0.91324207989203721</v>
      </c>
      <c r="AC383" s="9">
        <f t="shared" si="115"/>
        <v>307</v>
      </c>
      <c r="AD383" s="3">
        <f t="shared" si="116"/>
        <v>0.91324207989203721</v>
      </c>
      <c r="AE383" s="3">
        <f>MIN(R383,Solvarmeproduktion!M311*$I$16/1000/24)</f>
        <v>0.91324207989203721</v>
      </c>
      <c r="AF383" s="3">
        <f>IF($I$35="Ja",MAX(0,MIN(IF($I$36="væske",AS383,AT383),$AD383-SUM($AE383:AE383)))*$I$44*IF(AU383&lt;$I$23,1,0),0)</f>
        <v>0</v>
      </c>
      <c r="AG383" s="56">
        <f t="shared" si="128"/>
        <v>0</v>
      </c>
      <c r="AH383" s="3">
        <f>MAX(0,MIN(AH$71,$AD383-SUM($AE383:AG383)))</f>
        <v>0</v>
      </c>
      <c r="AI383" s="3">
        <f>IF($I$35="Ja",MAX(0,MIN(IF($I$36="væske",AS383,AT383)-AF383,$AD383-SUM($AE383:AH383)))*$I$44*IF(AU383&lt;$I$29,1,0),0)</f>
        <v>0</v>
      </c>
      <c r="AJ383" s="3">
        <f>MAX(0,MIN(AJ$71,$AD383-SUM($AE383:AI383)))</f>
        <v>0</v>
      </c>
      <c r="AK383" s="3">
        <f>IF($I$35="Ja",MAX(0,MIN(IF($I$36="væske",AS383,AT383)-AF383-AI383,$AD383-SUM($AE383:AJ383)))*$I$44*IF(AU383&lt;$I$33,1,0),0)</f>
        <v>0</v>
      </c>
      <c r="AL383" s="3">
        <f>MAX(0,MIN(AL$71,$AD383-SUM($AE383:AK383)))</f>
        <v>0</v>
      </c>
      <c r="AM383" s="3">
        <f t="shared" si="129"/>
        <v>0.91324207989203721</v>
      </c>
      <c r="AO383" s="55">
        <v>15.6</v>
      </c>
      <c r="AP383" s="58">
        <f t="shared" si="117"/>
        <v>3.6593925985507205</v>
      </c>
      <c r="AQ383" s="56">
        <f>IF($I$37="indtastes",$I$38,VLOOKUP(ROUND(AO383,0),'COP og ydelse'!$F$5:$J$31,3))</f>
        <v>4.0242577599999994</v>
      </c>
      <c r="AR383" s="56">
        <f t="shared" si="118"/>
        <v>3.6593925985507205</v>
      </c>
      <c r="AS383" s="56">
        <f t="shared" si="119"/>
        <v>2</v>
      </c>
      <c r="AT383" s="56">
        <f>IF($I$35="Ja",VLOOKUP(ROUND(AO383,0),'COP og ydelse'!$F$5:$J$31,5)/'COP og ydelse'!$J$14*$I$43,0)</f>
        <v>3.2929333759373134</v>
      </c>
      <c r="AU383" s="3">
        <f t="shared" si="120"/>
        <v>206.28857621814905</v>
      </c>
      <c r="AV383" s="3">
        <f t="shared" si="121"/>
        <v>0</v>
      </c>
      <c r="AW383" s="3">
        <f t="shared" si="122"/>
        <v>0</v>
      </c>
      <c r="AX383" s="3">
        <f t="shared" si="130"/>
        <v>1</v>
      </c>
      <c r="AY383" s="56">
        <f t="shared" si="123"/>
        <v>3.6593925985507205</v>
      </c>
      <c r="AZ383" s="3">
        <f t="shared" si="124"/>
        <v>0</v>
      </c>
      <c r="BA383" s="3">
        <f t="shared" si="125"/>
        <v>206.28857621814905</v>
      </c>
      <c r="BB383" s="3">
        <f t="shared" si="131"/>
        <v>0</v>
      </c>
    </row>
    <row r="384" spans="9:54">
      <c r="I384" s="18"/>
      <c r="J384" s="16"/>
      <c r="M384" s="8">
        <f t="shared" si="132"/>
        <v>308</v>
      </c>
      <c r="N384" s="2">
        <v>4.5547950000000048</v>
      </c>
      <c r="O384" s="2">
        <v>0</v>
      </c>
      <c r="Q384" s="9">
        <f t="shared" si="112"/>
        <v>308</v>
      </c>
      <c r="R384" s="3">
        <f t="shared" si="113"/>
        <v>0.91324207989203721</v>
      </c>
      <c r="S384" s="3">
        <f t="shared" si="126"/>
        <v>0.91324207989203721</v>
      </c>
      <c r="T384" s="3">
        <f>MAX(0,MIN(T$71,$R384-SUM($S384:S384)))</f>
        <v>0</v>
      </c>
      <c r="U384" s="56">
        <f t="shared" si="114"/>
        <v>0</v>
      </c>
      <c r="V384" s="3">
        <f>MAX(0,MIN(V$71,$R384-SUM($S384:U384)))</f>
        <v>0</v>
      </c>
      <c r="W384" s="3">
        <f>MAX(0,MIN(W$71,$R384-SUM($S384:V384)))</f>
        <v>0</v>
      </c>
      <c r="X384" s="3">
        <f>MAX(0,MIN(X$71,$R384-SUM($S384:W384)))</f>
        <v>0</v>
      </c>
      <c r="Y384" s="3">
        <f>MAX(0,MIN(Y$71,$R384-SUM($S384:X384)))</f>
        <v>0</v>
      </c>
      <c r="Z384" s="3">
        <f>MAX(0,MIN(Z$71,$R384-SUM($S384:Y384)))</f>
        <v>0</v>
      </c>
      <c r="AA384" s="3">
        <f t="shared" si="127"/>
        <v>0.91324207989203721</v>
      </c>
      <c r="AC384" s="9">
        <f t="shared" si="115"/>
        <v>308</v>
      </c>
      <c r="AD384" s="3">
        <f t="shared" si="116"/>
        <v>0.91324207989203721</v>
      </c>
      <c r="AE384" s="3">
        <f>MIN(R384,Solvarmeproduktion!M312*$I$16/1000/24)</f>
        <v>0.91324207989203721</v>
      </c>
      <c r="AF384" s="3">
        <f>IF($I$35="Ja",MAX(0,MIN(IF($I$36="væske",AS384,AT384),$AD384-SUM($AE384:AE384)))*$I$44*IF(AU384&lt;$I$23,1,0),0)</f>
        <v>0</v>
      </c>
      <c r="AG384" s="56">
        <f t="shared" si="128"/>
        <v>0</v>
      </c>
      <c r="AH384" s="3">
        <f>MAX(0,MIN(AH$71,$AD384-SUM($AE384:AG384)))</f>
        <v>0</v>
      </c>
      <c r="AI384" s="3">
        <f>IF($I$35="Ja",MAX(0,MIN(IF($I$36="væske",AS384,AT384)-AF384,$AD384-SUM($AE384:AH384)))*$I$44*IF(AU384&lt;$I$29,1,0),0)</f>
        <v>0</v>
      </c>
      <c r="AJ384" s="3">
        <f>MAX(0,MIN(AJ$71,$AD384-SUM($AE384:AI384)))</f>
        <v>0</v>
      </c>
      <c r="AK384" s="3">
        <f>IF($I$35="Ja",MAX(0,MIN(IF($I$36="væske",AS384,AT384)-AF384-AI384,$AD384-SUM($AE384:AJ384)))*$I$44*IF(AU384&lt;$I$33,1,0),0)</f>
        <v>0</v>
      </c>
      <c r="AL384" s="3">
        <f>MAX(0,MIN(AL$71,$AD384-SUM($AE384:AK384)))</f>
        <v>0</v>
      </c>
      <c r="AM384" s="3">
        <f t="shared" si="129"/>
        <v>0.91324207989203721</v>
      </c>
      <c r="AO384" s="55">
        <v>15.6</v>
      </c>
      <c r="AP384" s="58">
        <f t="shared" si="117"/>
        <v>3.6593925985507205</v>
      </c>
      <c r="AQ384" s="56">
        <f>IF($I$37="indtastes",$I$38,VLOOKUP(ROUND(AO384,0),'COP og ydelse'!$F$5:$J$31,3))</f>
        <v>4.0242577599999994</v>
      </c>
      <c r="AR384" s="56">
        <f t="shared" si="118"/>
        <v>3.6593925985507205</v>
      </c>
      <c r="AS384" s="56">
        <f t="shared" si="119"/>
        <v>2</v>
      </c>
      <c r="AT384" s="56">
        <f>IF($I$35="Ja",VLOOKUP(ROUND(AO384,0),'COP og ydelse'!$F$5:$J$31,5)/'COP og ydelse'!$J$14*$I$43,0)</f>
        <v>3.2929333759373134</v>
      </c>
      <c r="AU384" s="3">
        <f t="shared" si="120"/>
        <v>206.28857621814905</v>
      </c>
      <c r="AV384" s="3">
        <f t="shared" si="121"/>
        <v>0</v>
      </c>
      <c r="AW384" s="3">
        <f t="shared" si="122"/>
        <v>0</v>
      </c>
      <c r="AX384" s="3">
        <f t="shared" si="130"/>
        <v>1</v>
      </c>
      <c r="AY384" s="56">
        <f t="shared" si="123"/>
        <v>3.6593925985507205</v>
      </c>
      <c r="AZ384" s="3">
        <f t="shared" si="124"/>
        <v>0</v>
      </c>
      <c r="BA384" s="3">
        <f t="shared" si="125"/>
        <v>206.28857621814905</v>
      </c>
      <c r="BB384" s="3">
        <f t="shared" si="131"/>
        <v>0</v>
      </c>
    </row>
    <row r="385" spans="9:54">
      <c r="I385" s="18"/>
      <c r="J385" s="16"/>
      <c r="M385" s="8">
        <f t="shared" si="132"/>
        <v>309</v>
      </c>
      <c r="N385" s="2">
        <v>4.5547950000000048</v>
      </c>
      <c r="O385" s="2">
        <v>0</v>
      </c>
      <c r="Q385" s="9">
        <f t="shared" si="112"/>
        <v>309</v>
      </c>
      <c r="R385" s="3">
        <f t="shared" si="113"/>
        <v>0.91324207989203721</v>
      </c>
      <c r="S385" s="3">
        <f t="shared" si="126"/>
        <v>0.91324207989203721</v>
      </c>
      <c r="T385" s="3">
        <f>MAX(0,MIN(T$71,$R385-SUM($S385:S385)))</f>
        <v>0</v>
      </c>
      <c r="U385" s="56">
        <f t="shared" si="114"/>
        <v>0</v>
      </c>
      <c r="V385" s="3">
        <f>MAX(0,MIN(V$71,$R385-SUM($S385:U385)))</f>
        <v>0</v>
      </c>
      <c r="W385" s="3">
        <f>MAX(0,MIN(W$71,$R385-SUM($S385:V385)))</f>
        <v>0</v>
      </c>
      <c r="X385" s="3">
        <f>MAX(0,MIN(X$71,$R385-SUM($S385:W385)))</f>
        <v>0</v>
      </c>
      <c r="Y385" s="3">
        <f>MAX(0,MIN(Y$71,$R385-SUM($S385:X385)))</f>
        <v>0</v>
      </c>
      <c r="Z385" s="3">
        <f>MAX(0,MIN(Z$71,$R385-SUM($S385:Y385)))</f>
        <v>0</v>
      </c>
      <c r="AA385" s="3">
        <f t="shared" si="127"/>
        <v>0.91324207989203721</v>
      </c>
      <c r="AC385" s="9">
        <f t="shared" si="115"/>
        <v>309</v>
      </c>
      <c r="AD385" s="3">
        <f t="shared" si="116"/>
        <v>0.91324207989203721</v>
      </c>
      <c r="AE385" s="3">
        <f>MIN(R385,Solvarmeproduktion!M313*$I$16/1000/24)</f>
        <v>0.91324207989203721</v>
      </c>
      <c r="AF385" s="3">
        <f>IF($I$35="Ja",MAX(0,MIN(IF($I$36="væske",AS385,AT385),$AD385-SUM($AE385:AE385)))*$I$44*IF(AU385&lt;$I$23,1,0),0)</f>
        <v>0</v>
      </c>
      <c r="AG385" s="56">
        <f t="shared" si="128"/>
        <v>0</v>
      </c>
      <c r="AH385" s="3">
        <f>MAX(0,MIN(AH$71,$AD385-SUM($AE385:AG385)))</f>
        <v>0</v>
      </c>
      <c r="AI385" s="3">
        <f>IF($I$35="Ja",MAX(0,MIN(IF($I$36="væske",AS385,AT385)-AF385,$AD385-SUM($AE385:AH385)))*$I$44*IF(AU385&lt;$I$29,1,0),0)</f>
        <v>0</v>
      </c>
      <c r="AJ385" s="3">
        <f>MAX(0,MIN(AJ$71,$AD385-SUM($AE385:AI385)))</f>
        <v>0</v>
      </c>
      <c r="AK385" s="3">
        <f>IF($I$35="Ja",MAX(0,MIN(IF($I$36="væske",AS385,AT385)-AF385-AI385,$AD385-SUM($AE385:AJ385)))*$I$44*IF(AU385&lt;$I$33,1,0),0)</f>
        <v>0</v>
      </c>
      <c r="AL385" s="3">
        <f>MAX(0,MIN(AL$71,$AD385-SUM($AE385:AK385)))</f>
        <v>0</v>
      </c>
      <c r="AM385" s="3">
        <f t="shared" si="129"/>
        <v>0.91324207989203721</v>
      </c>
      <c r="AO385" s="55">
        <v>15.6</v>
      </c>
      <c r="AP385" s="58">
        <f t="shared" si="117"/>
        <v>3.6593925985507205</v>
      </c>
      <c r="AQ385" s="56">
        <f>IF($I$37="indtastes",$I$38,VLOOKUP(ROUND(AO385,0),'COP og ydelse'!$F$5:$J$31,3))</f>
        <v>4.0242577599999994</v>
      </c>
      <c r="AR385" s="56">
        <f t="shared" si="118"/>
        <v>3.6593925985507205</v>
      </c>
      <c r="AS385" s="56">
        <f t="shared" si="119"/>
        <v>2</v>
      </c>
      <c r="AT385" s="56">
        <f>IF($I$35="Ja",VLOOKUP(ROUND(AO385,0),'COP og ydelse'!$F$5:$J$31,5)/'COP og ydelse'!$J$14*$I$43,0)</f>
        <v>3.2929333759373134</v>
      </c>
      <c r="AU385" s="3">
        <f t="shared" si="120"/>
        <v>206.28857621814905</v>
      </c>
      <c r="AV385" s="3">
        <f t="shared" si="121"/>
        <v>0</v>
      </c>
      <c r="AW385" s="3">
        <f t="shared" si="122"/>
        <v>0</v>
      </c>
      <c r="AX385" s="3">
        <f t="shared" si="130"/>
        <v>1</v>
      </c>
      <c r="AY385" s="56">
        <f t="shared" si="123"/>
        <v>3.6593925985507205</v>
      </c>
      <c r="AZ385" s="3">
        <f t="shared" si="124"/>
        <v>0</v>
      </c>
      <c r="BA385" s="3">
        <f t="shared" si="125"/>
        <v>206.28857621814905</v>
      </c>
      <c r="BB385" s="3">
        <f t="shared" si="131"/>
        <v>0</v>
      </c>
    </row>
    <row r="386" spans="9:54">
      <c r="I386" s="18"/>
      <c r="J386" s="16"/>
      <c r="M386" s="8">
        <f t="shared" si="132"/>
        <v>310</v>
      </c>
      <c r="N386" s="2">
        <v>4.5547950000000048</v>
      </c>
      <c r="O386" s="2">
        <v>0</v>
      </c>
      <c r="Q386" s="9">
        <f t="shared" si="112"/>
        <v>310</v>
      </c>
      <c r="R386" s="3">
        <f t="shared" si="113"/>
        <v>0.91324207989203721</v>
      </c>
      <c r="S386" s="3">
        <f t="shared" si="126"/>
        <v>0.91324207989203721</v>
      </c>
      <c r="T386" s="3">
        <f>MAX(0,MIN(T$71,$R386-SUM($S386:S386)))</f>
        <v>0</v>
      </c>
      <c r="U386" s="56">
        <f t="shared" si="114"/>
        <v>0</v>
      </c>
      <c r="V386" s="3">
        <f>MAX(0,MIN(V$71,$R386-SUM($S386:U386)))</f>
        <v>0</v>
      </c>
      <c r="W386" s="3">
        <f>MAX(0,MIN(W$71,$R386-SUM($S386:V386)))</f>
        <v>0</v>
      </c>
      <c r="X386" s="3">
        <f>MAX(0,MIN(X$71,$R386-SUM($S386:W386)))</f>
        <v>0</v>
      </c>
      <c r="Y386" s="3">
        <f>MAX(0,MIN(Y$71,$R386-SUM($S386:X386)))</f>
        <v>0</v>
      </c>
      <c r="Z386" s="3">
        <f>MAX(0,MIN(Z$71,$R386-SUM($S386:Y386)))</f>
        <v>0</v>
      </c>
      <c r="AA386" s="3">
        <f t="shared" si="127"/>
        <v>0.91324207989203721</v>
      </c>
      <c r="AC386" s="9">
        <f t="shared" si="115"/>
        <v>310</v>
      </c>
      <c r="AD386" s="3">
        <f t="shared" si="116"/>
        <v>0.91324207989203721</v>
      </c>
      <c r="AE386" s="3">
        <f>MIN(R386,Solvarmeproduktion!M314*$I$16/1000/24)</f>
        <v>0.91324207989203721</v>
      </c>
      <c r="AF386" s="3">
        <f>IF($I$35="Ja",MAX(0,MIN(IF($I$36="væske",AS386,AT386),$AD386-SUM($AE386:AE386)))*$I$44*IF(AU386&lt;$I$23,1,0),0)</f>
        <v>0</v>
      </c>
      <c r="AG386" s="56">
        <f t="shared" si="128"/>
        <v>0</v>
      </c>
      <c r="AH386" s="3">
        <f>MAX(0,MIN(AH$71,$AD386-SUM($AE386:AG386)))</f>
        <v>0</v>
      </c>
      <c r="AI386" s="3">
        <f>IF($I$35="Ja",MAX(0,MIN(IF($I$36="væske",AS386,AT386)-AF386,$AD386-SUM($AE386:AH386)))*$I$44*IF(AU386&lt;$I$29,1,0),0)</f>
        <v>0</v>
      </c>
      <c r="AJ386" s="3">
        <f>MAX(0,MIN(AJ$71,$AD386-SUM($AE386:AI386)))</f>
        <v>0</v>
      </c>
      <c r="AK386" s="3">
        <f>IF($I$35="Ja",MAX(0,MIN(IF($I$36="væske",AS386,AT386)-AF386-AI386,$AD386-SUM($AE386:AJ386)))*$I$44*IF(AU386&lt;$I$33,1,0),0)</f>
        <v>0</v>
      </c>
      <c r="AL386" s="3">
        <f>MAX(0,MIN(AL$71,$AD386-SUM($AE386:AK386)))</f>
        <v>0</v>
      </c>
      <c r="AM386" s="3">
        <f t="shared" si="129"/>
        <v>0.91324207989203721</v>
      </c>
      <c r="AO386" s="55">
        <v>15.6</v>
      </c>
      <c r="AP386" s="58">
        <f t="shared" si="117"/>
        <v>3.6593925985507205</v>
      </c>
      <c r="AQ386" s="56">
        <f>IF($I$37="indtastes",$I$38,VLOOKUP(ROUND(AO386,0),'COP og ydelse'!$F$5:$J$31,3))</f>
        <v>4.0242577599999994</v>
      </c>
      <c r="AR386" s="56">
        <f t="shared" si="118"/>
        <v>3.6593925985507205</v>
      </c>
      <c r="AS386" s="56">
        <f t="shared" si="119"/>
        <v>2</v>
      </c>
      <c r="AT386" s="56">
        <f>IF($I$35="Ja",VLOOKUP(ROUND(AO386,0),'COP og ydelse'!$F$5:$J$31,5)/'COP og ydelse'!$J$14*$I$43,0)</f>
        <v>3.2929333759373134</v>
      </c>
      <c r="AU386" s="3">
        <f t="shared" si="120"/>
        <v>206.28857621814905</v>
      </c>
      <c r="AV386" s="3">
        <f t="shared" si="121"/>
        <v>0</v>
      </c>
      <c r="AW386" s="3">
        <f t="shared" si="122"/>
        <v>0</v>
      </c>
      <c r="AX386" s="3">
        <f t="shared" si="130"/>
        <v>1</v>
      </c>
      <c r="AY386" s="56">
        <f t="shared" si="123"/>
        <v>3.6593925985507205</v>
      </c>
      <c r="AZ386" s="3">
        <f t="shared" si="124"/>
        <v>0</v>
      </c>
      <c r="BA386" s="3">
        <f t="shared" si="125"/>
        <v>206.28857621814905</v>
      </c>
      <c r="BB386" s="3">
        <f t="shared" si="131"/>
        <v>0</v>
      </c>
    </row>
    <row r="387" spans="9:54">
      <c r="I387" s="18"/>
      <c r="J387" s="16"/>
      <c r="M387" s="8">
        <f t="shared" si="132"/>
        <v>311</v>
      </c>
      <c r="N387" s="2">
        <v>4.5547950000000048</v>
      </c>
      <c r="O387" s="2">
        <v>0</v>
      </c>
      <c r="Q387" s="9">
        <f t="shared" si="112"/>
        <v>311</v>
      </c>
      <c r="R387" s="3">
        <f t="shared" si="113"/>
        <v>0.91324207989203721</v>
      </c>
      <c r="S387" s="3">
        <f t="shared" si="126"/>
        <v>0.91324207989203721</v>
      </c>
      <c r="T387" s="3">
        <f>MAX(0,MIN(T$71,$R387-SUM($S387:S387)))</f>
        <v>0</v>
      </c>
      <c r="U387" s="56">
        <f t="shared" si="114"/>
        <v>0</v>
      </c>
      <c r="V387" s="3">
        <f>MAX(0,MIN(V$71,$R387-SUM($S387:U387)))</f>
        <v>0</v>
      </c>
      <c r="W387" s="3">
        <f>MAX(0,MIN(W$71,$R387-SUM($S387:V387)))</f>
        <v>0</v>
      </c>
      <c r="X387" s="3">
        <f>MAX(0,MIN(X$71,$R387-SUM($S387:W387)))</f>
        <v>0</v>
      </c>
      <c r="Y387" s="3">
        <f>MAX(0,MIN(Y$71,$R387-SUM($S387:X387)))</f>
        <v>0</v>
      </c>
      <c r="Z387" s="3">
        <f>MAX(0,MIN(Z$71,$R387-SUM($S387:Y387)))</f>
        <v>0</v>
      </c>
      <c r="AA387" s="3">
        <f t="shared" si="127"/>
        <v>0.91324207989203721</v>
      </c>
      <c r="AC387" s="9">
        <f t="shared" si="115"/>
        <v>311</v>
      </c>
      <c r="AD387" s="3">
        <f t="shared" si="116"/>
        <v>0.91324207989203721</v>
      </c>
      <c r="AE387" s="3">
        <f>MIN(R387,Solvarmeproduktion!M315*$I$16/1000/24)</f>
        <v>0.91324207989203721</v>
      </c>
      <c r="AF387" s="3">
        <f>IF($I$35="Ja",MAX(0,MIN(IF($I$36="væske",AS387,AT387),$AD387-SUM($AE387:AE387)))*$I$44*IF(AU387&lt;$I$23,1,0),0)</f>
        <v>0</v>
      </c>
      <c r="AG387" s="56">
        <f t="shared" si="128"/>
        <v>0</v>
      </c>
      <c r="AH387" s="3">
        <f>MAX(0,MIN(AH$71,$AD387-SUM($AE387:AG387)))</f>
        <v>0</v>
      </c>
      <c r="AI387" s="3">
        <f>IF($I$35="Ja",MAX(0,MIN(IF($I$36="væske",AS387,AT387)-AF387,$AD387-SUM($AE387:AH387)))*$I$44*IF(AU387&lt;$I$29,1,0),0)</f>
        <v>0</v>
      </c>
      <c r="AJ387" s="3">
        <f>MAX(0,MIN(AJ$71,$AD387-SUM($AE387:AI387)))</f>
        <v>0</v>
      </c>
      <c r="AK387" s="3">
        <f>IF($I$35="Ja",MAX(0,MIN(IF($I$36="væske",AS387,AT387)-AF387-AI387,$AD387-SUM($AE387:AJ387)))*$I$44*IF(AU387&lt;$I$33,1,0),0)</f>
        <v>0</v>
      </c>
      <c r="AL387" s="3">
        <f>MAX(0,MIN(AL$71,$AD387-SUM($AE387:AK387)))</f>
        <v>0</v>
      </c>
      <c r="AM387" s="3">
        <f t="shared" si="129"/>
        <v>0.91324207989203721</v>
      </c>
      <c r="AO387" s="55">
        <v>15.8</v>
      </c>
      <c r="AP387" s="58">
        <f t="shared" si="117"/>
        <v>3.6593925985507205</v>
      </c>
      <c r="AQ387" s="56">
        <f>IF($I$37="indtastes",$I$38,VLOOKUP(ROUND(AO387,0),'COP og ydelse'!$F$5:$J$31,3))</f>
        <v>4.0242577599999994</v>
      </c>
      <c r="AR387" s="56">
        <f t="shared" si="118"/>
        <v>3.6593925985507205</v>
      </c>
      <c r="AS387" s="56">
        <f t="shared" si="119"/>
        <v>2</v>
      </c>
      <c r="AT387" s="56">
        <f>IF($I$35="Ja",VLOOKUP(ROUND(AO387,0),'COP og ydelse'!$F$5:$J$31,5)/'COP og ydelse'!$J$14*$I$43,0)</f>
        <v>3.2929333759373134</v>
      </c>
      <c r="AU387" s="3">
        <f t="shared" si="120"/>
        <v>206.28857621814905</v>
      </c>
      <c r="AV387" s="3">
        <f t="shared" si="121"/>
        <v>0</v>
      </c>
      <c r="AW387" s="3">
        <f t="shared" si="122"/>
        <v>0</v>
      </c>
      <c r="AX387" s="3">
        <f t="shared" si="130"/>
        <v>1</v>
      </c>
      <c r="AY387" s="56">
        <f t="shared" si="123"/>
        <v>3.6593925985507205</v>
      </c>
      <c r="AZ387" s="3">
        <f t="shared" si="124"/>
        <v>0</v>
      </c>
      <c r="BA387" s="3">
        <f t="shared" si="125"/>
        <v>206.28857621814905</v>
      </c>
      <c r="BB387" s="3">
        <f t="shared" si="131"/>
        <v>0</v>
      </c>
    </row>
    <row r="388" spans="9:54">
      <c r="I388" s="18"/>
      <c r="J388" s="16"/>
      <c r="M388" s="8">
        <f t="shared" si="132"/>
        <v>312</v>
      </c>
      <c r="N388" s="2">
        <v>4.5547950000000048</v>
      </c>
      <c r="O388" s="2">
        <v>0</v>
      </c>
      <c r="Q388" s="9">
        <f t="shared" si="112"/>
        <v>312</v>
      </c>
      <c r="R388" s="3">
        <f t="shared" si="113"/>
        <v>0.91324207989203721</v>
      </c>
      <c r="S388" s="3">
        <f t="shared" si="126"/>
        <v>0.91324207989203721</v>
      </c>
      <c r="T388" s="3">
        <f>MAX(0,MIN(T$71,$R388-SUM($S388:S388)))</f>
        <v>0</v>
      </c>
      <c r="U388" s="56">
        <f t="shared" si="114"/>
        <v>0</v>
      </c>
      <c r="V388" s="3">
        <f>MAX(0,MIN(V$71,$R388-SUM($S388:U388)))</f>
        <v>0</v>
      </c>
      <c r="W388" s="3">
        <f>MAX(0,MIN(W$71,$R388-SUM($S388:V388)))</f>
        <v>0</v>
      </c>
      <c r="X388" s="3">
        <f>MAX(0,MIN(X$71,$R388-SUM($S388:W388)))</f>
        <v>0</v>
      </c>
      <c r="Y388" s="3">
        <f>MAX(0,MIN(Y$71,$R388-SUM($S388:X388)))</f>
        <v>0</v>
      </c>
      <c r="Z388" s="3">
        <f>MAX(0,MIN(Z$71,$R388-SUM($S388:Y388)))</f>
        <v>0</v>
      </c>
      <c r="AA388" s="3">
        <f t="shared" si="127"/>
        <v>0.91324207989203721</v>
      </c>
      <c r="AC388" s="9">
        <f t="shared" si="115"/>
        <v>312</v>
      </c>
      <c r="AD388" s="3">
        <f t="shared" si="116"/>
        <v>0.91324207989203721</v>
      </c>
      <c r="AE388" s="3">
        <f>MIN(R388,Solvarmeproduktion!M316*$I$16/1000/24)</f>
        <v>0.91324207989203721</v>
      </c>
      <c r="AF388" s="3">
        <f>IF($I$35="Ja",MAX(0,MIN(IF($I$36="væske",AS388,AT388),$AD388-SUM($AE388:AE388)))*$I$44*IF(AU388&lt;$I$23,1,0),0)</f>
        <v>0</v>
      </c>
      <c r="AG388" s="56">
        <f t="shared" si="128"/>
        <v>0</v>
      </c>
      <c r="AH388" s="3">
        <f>MAX(0,MIN(AH$71,$AD388-SUM($AE388:AG388)))</f>
        <v>0</v>
      </c>
      <c r="AI388" s="3">
        <f>IF($I$35="Ja",MAX(0,MIN(IF($I$36="væske",AS388,AT388)-AF388,$AD388-SUM($AE388:AH388)))*$I$44*IF(AU388&lt;$I$29,1,0),0)</f>
        <v>0</v>
      </c>
      <c r="AJ388" s="3">
        <f>MAX(0,MIN(AJ$71,$AD388-SUM($AE388:AI388)))</f>
        <v>0</v>
      </c>
      <c r="AK388" s="3">
        <f>IF($I$35="Ja",MAX(0,MIN(IF($I$36="væske",AS388,AT388)-AF388-AI388,$AD388-SUM($AE388:AJ388)))*$I$44*IF(AU388&lt;$I$33,1,0),0)</f>
        <v>0</v>
      </c>
      <c r="AL388" s="3">
        <f>MAX(0,MIN(AL$71,$AD388-SUM($AE388:AK388)))</f>
        <v>0</v>
      </c>
      <c r="AM388" s="3">
        <f t="shared" si="129"/>
        <v>0.91324207989203721</v>
      </c>
      <c r="AO388" s="55">
        <v>15.8</v>
      </c>
      <c r="AP388" s="58">
        <f t="shared" si="117"/>
        <v>3.6593925985507205</v>
      </c>
      <c r="AQ388" s="56">
        <f>IF($I$37="indtastes",$I$38,VLOOKUP(ROUND(AO388,0),'COP og ydelse'!$F$5:$J$31,3))</f>
        <v>4.0242577599999994</v>
      </c>
      <c r="AR388" s="56">
        <f t="shared" si="118"/>
        <v>3.6593925985507205</v>
      </c>
      <c r="AS388" s="56">
        <f t="shared" si="119"/>
        <v>2</v>
      </c>
      <c r="AT388" s="56">
        <f>IF($I$35="Ja",VLOOKUP(ROUND(AO388,0),'COP og ydelse'!$F$5:$J$31,5)/'COP og ydelse'!$J$14*$I$43,0)</f>
        <v>3.2929333759373134</v>
      </c>
      <c r="AU388" s="3">
        <f t="shared" si="120"/>
        <v>206.28857621814905</v>
      </c>
      <c r="AV388" s="3">
        <f t="shared" si="121"/>
        <v>0</v>
      </c>
      <c r="AW388" s="3">
        <f t="shared" si="122"/>
        <v>0</v>
      </c>
      <c r="AX388" s="3">
        <f t="shared" si="130"/>
        <v>1</v>
      </c>
      <c r="AY388" s="56">
        <f t="shared" si="123"/>
        <v>3.6593925985507205</v>
      </c>
      <c r="AZ388" s="3">
        <f t="shared" si="124"/>
        <v>0</v>
      </c>
      <c r="BA388" s="3">
        <f t="shared" si="125"/>
        <v>206.28857621814905</v>
      </c>
      <c r="BB388" s="3">
        <f t="shared" si="131"/>
        <v>0</v>
      </c>
    </row>
    <row r="389" spans="9:54">
      <c r="I389" s="18"/>
      <c r="J389" s="16"/>
      <c r="M389" s="8">
        <f t="shared" si="132"/>
        <v>313</v>
      </c>
      <c r="N389" s="2">
        <v>4.5547950000000048</v>
      </c>
      <c r="O389" s="2">
        <v>0</v>
      </c>
      <c r="Q389" s="9">
        <f t="shared" si="112"/>
        <v>313</v>
      </c>
      <c r="R389" s="3">
        <f t="shared" si="113"/>
        <v>0.91324207989203721</v>
      </c>
      <c r="S389" s="3">
        <f t="shared" si="126"/>
        <v>0.91324207989203721</v>
      </c>
      <c r="T389" s="3">
        <f>MAX(0,MIN(T$71,$R389-SUM($S389:S389)))</f>
        <v>0</v>
      </c>
      <c r="U389" s="56">
        <f t="shared" si="114"/>
        <v>0</v>
      </c>
      <c r="V389" s="3">
        <f>MAX(0,MIN(V$71,$R389-SUM($S389:U389)))</f>
        <v>0</v>
      </c>
      <c r="W389" s="3">
        <f>MAX(0,MIN(W$71,$R389-SUM($S389:V389)))</f>
        <v>0</v>
      </c>
      <c r="X389" s="3">
        <f>MAX(0,MIN(X$71,$R389-SUM($S389:W389)))</f>
        <v>0</v>
      </c>
      <c r="Y389" s="3">
        <f>MAX(0,MIN(Y$71,$R389-SUM($S389:X389)))</f>
        <v>0</v>
      </c>
      <c r="Z389" s="3">
        <f>MAX(0,MIN(Z$71,$R389-SUM($S389:Y389)))</f>
        <v>0</v>
      </c>
      <c r="AA389" s="3">
        <f t="shared" si="127"/>
        <v>0.91324207989203721</v>
      </c>
      <c r="AC389" s="9">
        <f t="shared" si="115"/>
        <v>313</v>
      </c>
      <c r="AD389" s="3">
        <f t="shared" si="116"/>
        <v>0.91324207989203721</v>
      </c>
      <c r="AE389" s="3">
        <f>MIN(R389,Solvarmeproduktion!M317*$I$16/1000/24)</f>
        <v>0.91324207989203721</v>
      </c>
      <c r="AF389" s="3">
        <f>IF($I$35="Ja",MAX(0,MIN(IF($I$36="væske",AS389,AT389),$AD389-SUM($AE389:AE389)))*$I$44*IF(AU389&lt;$I$23,1,0),0)</f>
        <v>0</v>
      </c>
      <c r="AG389" s="56">
        <f t="shared" si="128"/>
        <v>0</v>
      </c>
      <c r="AH389" s="3">
        <f>MAX(0,MIN(AH$71,$AD389-SUM($AE389:AG389)))</f>
        <v>0</v>
      </c>
      <c r="AI389" s="3">
        <f>IF($I$35="Ja",MAX(0,MIN(IF($I$36="væske",AS389,AT389)-AF389,$AD389-SUM($AE389:AH389)))*$I$44*IF(AU389&lt;$I$29,1,0),0)</f>
        <v>0</v>
      </c>
      <c r="AJ389" s="3">
        <f>MAX(0,MIN(AJ$71,$AD389-SUM($AE389:AI389)))</f>
        <v>0</v>
      </c>
      <c r="AK389" s="3">
        <f>IF($I$35="Ja",MAX(0,MIN(IF($I$36="væske",AS389,AT389)-AF389-AI389,$AD389-SUM($AE389:AJ389)))*$I$44*IF(AU389&lt;$I$33,1,0),0)</f>
        <v>0</v>
      </c>
      <c r="AL389" s="3">
        <f>MAX(0,MIN(AL$71,$AD389-SUM($AE389:AK389)))</f>
        <v>0</v>
      </c>
      <c r="AM389" s="3">
        <f t="shared" si="129"/>
        <v>0.91324207989203721</v>
      </c>
      <c r="AO389" s="55">
        <v>15.8</v>
      </c>
      <c r="AP389" s="58">
        <f t="shared" si="117"/>
        <v>3.6593925985507205</v>
      </c>
      <c r="AQ389" s="56">
        <f>IF($I$37="indtastes",$I$38,VLOOKUP(ROUND(AO389,0),'COP og ydelse'!$F$5:$J$31,3))</f>
        <v>4.0242577599999994</v>
      </c>
      <c r="AR389" s="56">
        <f t="shared" si="118"/>
        <v>3.6593925985507205</v>
      </c>
      <c r="AS389" s="56">
        <f t="shared" si="119"/>
        <v>2</v>
      </c>
      <c r="AT389" s="56">
        <f>IF($I$35="Ja",VLOOKUP(ROUND(AO389,0),'COP og ydelse'!$F$5:$J$31,5)/'COP og ydelse'!$J$14*$I$43,0)</f>
        <v>3.2929333759373134</v>
      </c>
      <c r="AU389" s="3">
        <f t="shared" si="120"/>
        <v>206.28857621814905</v>
      </c>
      <c r="AV389" s="3">
        <f t="shared" si="121"/>
        <v>0</v>
      </c>
      <c r="AW389" s="3">
        <f t="shared" si="122"/>
        <v>0</v>
      </c>
      <c r="AX389" s="3">
        <f t="shared" si="130"/>
        <v>1</v>
      </c>
      <c r="AY389" s="56">
        <f t="shared" si="123"/>
        <v>3.6593925985507205</v>
      </c>
      <c r="AZ389" s="3">
        <f t="shared" si="124"/>
        <v>0</v>
      </c>
      <c r="BA389" s="3">
        <f t="shared" si="125"/>
        <v>206.28857621814905</v>
      </c>
      <c r="BB389" s="3">
        <f t="shared" si="131"/>
        <v>0</v>
      </c>
    </row>
    <row r="390" spans="9:54">
      <c r="I390" s="18"/>
      <c r="J390" s="16"/>
      <c r="M390" s="8">
        <f t="shared" si="132"/>
        <v>314</v>
      </c>
      <c r="N390" s="2">
        <v>4.5547950000000048</v>
      </c>
      <c r="O390" s="2">
        <v>0</v>
      </c>
      <c r="Q390" s="9">
        <f t="shared" si="112"/>
        <v>314</v>
      </c>
      <c r="R390" s="3">
        <f t="shared" si="113"/>
        <v>0.91324207989203721</v>
      </c>
      <c r="S390" s="3">
        <f t="shared" si="126"/>
        <v>0.91324207989203721</v>
      </c>
      <c r="T390" s="3">
        <f>MAX(0,MIN(T$71,$R390-SUM($S390:S390)))</f>
        <v>0</v>
      </c>
      <c r="U390" s="56">
        <f t="shared" si="114"/>
        <v>0</v>
      </c>
      <c r="V390" s="3">
        <f>MAX(0,MIN(V$71,$R390-SUM($S390:U390)))</f>
        <v>0</v>
      </c>
      <c r="W390" s="3">
        <f>MAX(0,MIN(W$71,$R390-SUM($S390:V390)))</f>
        <v>0</v>
      </c>
      <c r="X390" s="3">
        <f>MAX(0,MIN(X$71,$R390-SUM($S390:W390)))</f>
        <v>0</v>
      </c>
      <c r="Y390" s="3">
        <f>MAX(0,MIN(Y$71,$R390-SUM($S390:X390)))</f>
        <v>0</v>
      </c>
      <c r="Z390" s="3">
        <f>MAX(0,MIN(Z$71,$R390-SUM($S390:Y390)))</f>
        <v>0</v>
      </c>
      <c r="AA390" s="3">
        <f t="shared" si="127"/>
        <v>0.91324207989203721</v>
      </c>
      <c r="AC390" s="9">
        <f t="shared" si="115"/>
        <v>314</v>
      </c>
      <c r="AD390" s="3">
        <f t="shared" si="116"/>
        <v>0.91324207989203721</v>
      </c>
      <c r="AE390" s="3">
        <f>MIN(R390,Solvarmeproduktion!M318*$I$16/1000/24)</f>
        <v>0.91324207989203721</v>
      </c>
      <c r="AF390" s="3">
        <f>IF($I$35="Ja",MAX(0,MIN(IF($I$36="væske",AS390,AT390),$AD390-SUM($AE390:AE390)))*$I$44*IF(AU390&lt;$I$23,1,0),0)</f>
        <v>0</v>
      </c>
      <c r="AG390" s="56">
        <f t="shared" si="128"/>
        <v>0</v>
      </c>
      <c r="AH390" s="3">
        <f>MAX(0,MIN(AH$71,$AD390-SUM($AE390:AG390)))</f>
        <v>0</v>
      </c>
      <c r="AI390" s="3">
        <f>IF($I$35="Ja",MAX(0,MIN(IF($I$36="væske",AS390,AT390)-AF390,$AD390-SUM($AE390:AH390)))*$I$44*IF(AU390&lt;$I$29,1,0),0)</f>
        <v>0</v>
      </c>
      <c r="AJ390" s="3">
        <f>MAX(0,MIN(AJ$71,$AD390-SUM($AE390:AI390)))</f>
        <v>0</v>
      </c>
      <c r="AK390" s="3">
        <f>IF($I$35="Ja",MAX(0,MIN(IF($I$36="væske",AS390,AT390)-AF390-AI390,$AD390-SUM($AE390:AJ390)))*$I$44*IF(AU390&lt;$I$33,1,0),0)</f>
        <v>0</v>
      </c>
      <c r="AL390" s="3">
        <f>MAX(0,MIN(AL$71,$AD390-SUM($AE390:AK390)))</f>
        <v>0</v>
      </c>
      <c r="AM390" s="3">
        <f t="shared" si="129"/>
        <v>0.91324207989203721</v>
      </c>
      <c r="AO390" s="55">
        <v>15.8</v>
      </c>
      <c r="AP390" s="58">
        <f t="shared" si="117"/>
        <v>3.6593925985507205</v>
      </c>
      <c r="AQ390" s="56">
        <f>IF($I$37="indtastes",$I$38,VLOOKUP(ROUND(AO390,0),'COP og ydelse'!$F$5:$J$31,3))</f>
        <v>4.0242577599999994</v>
      </c>
      <c r="AR390" s="56">
        <f t="shared" si="118"/>
        <v>3.6593925985507205</v>
      </c>
      <c r="AS390" s="56">
        <f t="shared" si="119"/>
        <v>2</v>
      </c>
      <c r="AT390" s="56">
        <f>IF($I$35="Ja",VLOOKUP(ROUND(AO390,0),'COP og ydelse'!$F$5:$J$31,5)/'COP og ydelse'!$J$14*$I$43,0)</f>
        <v>3.2929333759373134</v>
      </c>
      <c r="AU390" s="3">
        <f t="shared" si="120"/>
        <v>206.28857621814905</v>
      </c>
      <c r="AV390" s="3">
        <f t="shared" si="121"/>
        <v>0</v>
      </c>
      <c r="AW390" s="3">
        <f t="shared" si="122"/>
        <v>0</v>
      </c>
      <c r="AX390" s="3">
        <f t="shared" si="130"/>
        <v>1</v>
      </c>
      <c r="AY390" s="56">
        <f t="shared" si="123"/>
        <v>3.6593925985507205</v>
      </c>
      <c r="AZ390" s="3">
        <f t="shared" si="124"/>
        <v>0</v>
      </c>
      <c r="BA390" s="3">
        <f t="shared" si="125"/>
        <v>206.28857621814905</v>
      </c>
      <c r="BB390" s="3">
        <f t="shared" si="131"/>
        <v>0</v>
      </c>
    </row>
    <row r="391" spans="9:54">
      <c r="I391" s="18"/>
      <c r="J391" s="16"/>
      <c r="M391" s="8">
        <f t="shared" si="132"/>
        <v>315</v>
      </c>
      <c r="N391" s="2">
        <v>4.5547950000000048</v>
      </c>
      <c r="O391" s="2">
        <v>0</v>
      </c>
      <c r="Q391" s="9">
        <f t="shared" si="112"/>
        <v>315</v>
      </c>
      <c r="R391" s="3">
        <f t="shared" si="113"/>
        <v>0.91324207989203721</v>
      </c>
      <c r="S391" s="3">
        <f t="shared" si="126"/>
        <v>0.91324207989203721</v>
      </c>
      <c r="T391" s="3">
        <f>MAX(0,MIN(T$71,$R391-SUM($S391:S391)))</f>
        <v>0</v>
      </c>
      <c r="U391" s="56">
        <f t="shared" si="114"/>
        <v>0</v>
      </c>
      <c r="V391" s="3">
        <f>MAX(0,MIN(V$71,$R391-SUM($S391:U391)))</f>
        <v>0</v>
      </c>
      <c r="W391" s="3">
        <f>MAX(0,MIN(W$71,$R391-SUM($S391:V391)))</f>
        <v>0</v>
      </c>
      <c r="X391" s="3">
        <f>MAX(0,MIN(X$71,$R391-SUM($S391:W391)))</f>
        <v>0</v>
      </c>
      <c r="Y391" s="3">
        <f>MAX(0,MIN(Y$71,$R391-SUM($S391:X391)))</f>
        <v>0</v>
      </c>
      <c r="Z391" s="3">
        <f>MAX(0,MIN(Z$71,$R391-SUM($S391:Y391)))</f>
        <v>0</v>
      </c>
      <c r="AA391" s="3">
        <f t="shared" si="127"/>
        <v>0.91324207989203721</v>
      </c>
      <c r="AC391" s="9">
        <f t="shared" si="115"/>
        <v>315</v>
      </c>
      <c r="AD391" s="3">
        <f t="shared" si="116"/>
        <v>0.91324207989203721</v>
      </c>
      <c r="AE391" s="3">
        <f>MIN(R391,Solvarmeproduktion!M319*$I$16/1000/24)</f>
        <v>0.91324207989203721</v>
      </c>
      <c r="AF391" s="3">
        <f>IF($I$35="Ja",MAX(0,MIN(IF($I$36="væske",AS391,AT391),$AD391-SUM($AE391:AE391)))*$I$44*IF(AU391&lt;$I$23,1,0),0)</f>
        <v>0</v>
      </c>
      <c r="AG391" s="56">
        <f t="shared" si="128"/>
        <v>0</v>
      </c>
      <c r="AH391" s="3">
        <f>MAX(0,MIN(AH$71,$AD391-SUM($AE391:AG391)))</f>
        <v>0</v>
      </c>
      <c r="AI391" s="3">
        <f>IF($I$35="Ja",MAX(0,MIN(IF($I$36="væske",AS391,AT391)-AF391,$AD391-SUM($AE391:AH391)))*$I$44*IF(AU391&lt;$I$29,1,0),0)</f>
        <v>0</v>
      </c>
      <c r="AJ391" s="3">
        <f>MAX(0,MIN(AJ$71,$AD391-SUM($AE391:AI391)))</f>
        <v>0</v>
      </c>
      <c r="AK391" s="3">
        <f>IF($I$35="Ja",MAX(0,MIN(IF($I$36="væske",AS391,AT391)-AF391-AI391,$AD391-SUM($AE391:AJ391)))*$I$44*IF(AU391&lt;$I$33,1,0),0)</f>
        <v>0</v>
      </c>
      <c r="AL391" s="3">
        <f>MAX(0,MIN(AL$71,$AD391-SUM($AE391:AK391)))</f>
        <v>0</v>
      </c>
      <c r="AM391" s="3">
        <f t="shared" si="129"/>
        <v>0.91324207989203721</v>
      </c>
      <c r="AO391" s="55">
        <v>15.8</v>
      </c>
      <c r="AP391" s="58">
        <f t="shared" si="117"/>
        <v>3.6593925985507205</v>
      </c>
      <c r="AQ391" s="56">
        <f>IF($I$37="indtastes",$I$38,VLOOKUP(ROUND(AO391,0),'COP og ydelse'!$F$5:$J$31,3))</f>
        <v>4.0242577599999994</v>
      </c>
      <c r="AR391" s="56">
        <f t="shared" si="118"/>
        <v>3.6593925985507205</v>
      </c>
      <c r="AS391" s="56">
        <f t="shared" si="119"/>
        <v>2</v>
      </c>
      <c r="AT391" s="56">
        <f>IF($I$35="Ja",VLOOKUP(ROUND(AO391,0),'COP og ydelse'!$F$5:$J$31,5)/'COP og ydelse'!$J$14*$I$43,0)</f>
        <v>3.2929333759373134</v>
      </c>
      <c r="AU391" s="3">
        <f t="shared" si="120"/>
        <v>206.28857621814905</v>
      </c>
      <c r="AV391" s="3">
        <f t="shared" si="121"/>
        <v>0</v>
      </c>
      <c r="AW391" s="3">
        <f t="shared" si="122"/>
        <v>0</v>
      </c>
      <c r="AX391" s="3">
        <f t="shared" si="130"/>
        <v>1</v>
      </c>
      <c r="AY391" s="56">
        <f t="shared" si="123"/>
        <v>3.6593925985507205</v>
      </c>
      <c r="AZ391" s="3">
        <f t="shared" si="124"/>
        <v>0</v>
      </c>
      <c r="BA391" s="3">
        <f t="shared" si="125"/>
        <v>206.28857621814905</v>
      </c>
      <c r="BB391" s="3">
        <f t="shared" si="131"/>
        <v>0</v>
      </c>
    </row>
    <row r="392" spans="9:54">
      <c r="I392" s="18"/>
      <c r="J392" s="16"/>
      <c r="M392" s="8">
        <f t="shared" si="132"/>
        <v>316</v>
      </c>
      <c r="N392" s="2">
        <v>4.5547950000000048</v>
      </c>
      <c r="O392" s="2">
        <v>0</v>
      </c>
      <c r="Q392" s="9">
        <f t="shared" si="112"/>
        <v>316</v>
      </c>
      <c r="R392" s="3">
        <f t="shared" si="113"/>
        <v>0.91324207989203721</v>
      </c>
      <c r="S392" s="3">
        <f t="shared" si="126"/>
        <v>0.91324207989203721</v>
      </c>
      <c r="T392" s="3">
        <f>MAX(0,MIN(T$71,$R392-SUM($S392:S392)))</f>
        <v>0</v>
      </c>
      <c r="U392" s="56">
        <f t="shared" si="114"/>
        <v>0</v>
      </c>
      <c r="V392" s="3">
        <f>MAX(0,MIN(V$71,$R392-SUM($S392:U392)))</f>
        <v>0</v>
      </c>
      <c r="W392" s="3">
        <f>MAX(0,MIN(W$71,$R392-SUM($S392:V392)))</f>
        <v>0</v>
      </c>
      <c r="X392" s="3">
        <f>MAX(0,MIN(X$71,$R392-SUM($S392:W392)))</f>
        <v>0</v>
      </c>
      <c r="Y392" s="3">
        <f>MAX(0,MIN(Y$71,$R392-SUM($S392:X392)))</f>
        <v>0</v>
      </c>
      <c r="Z392" s="3">
        <f>MAX(0,MIN(Z$71,$R392-SUM($S392:Y392)))</f>
        <v>0</v>
      </c>
      <c r="AA392" s="3">
        <f t="shared" si="127"/>
        <v>0.91324207989203721</v>
      </c>
      <c r="AC392" s="9">
        <f t="shared" si="115"/>
        <v>316</v>
      </c>
      <c r="AD392" s="3">
        <f t="shared" si="116"/>
        <v>0.91324207989203721</v>
      </c>
      <c r="AE392" s="3">
        <f>MIN(R392,Solvarmeproduktion!M320*$I$16/1000/24)</f>
        <v>0.91324207989203721</v>
      </c>
      <c r="AF392" s="3">
        <f>IF($I$35="Ja",MAX(0,MIN(IF($I$36="væske",AS392,AT392),$AD392-SUM($AE392:AE392)))*$I$44*IF(AU392&lt;$I$23,1,0),0)</f>
        <v>0</v>
      </c>
      <c r="AG392" s="56">
        <f t="shared" si="128"/>
        <v>0</v>
      </c>
      <c r="AH392" s="3">
        <f>MAX(0,MIN(AH$71,$AD392-SUM($AE392:AG392)))</f>
        <v>0</v>
      </c>
      <c r="AI392" s="3">
        <f>IF($I$35="Ja",MAX(0,MIN(IF($I$36="væske",AS392,AT392)-AF392,$AD392-SUM($AE392:AH392)))*$I$44*IF(AU392&lt;$I$29,1,0),0)</f>
        <v>0</v>
      </c>
      <c r="AJ392" s="3">
        <f>MAX(0,MIN(AJ$71,$AD392-SUM($AE392:AI392)))</f>
        <v>0</v>
      </c>
      <c r="AK392" s="3">
        <f>IF($I$35="Ja",MAX(0,MIN(IF($I$36="væske",AS392,AT392)-AF392-AI392,$AD392-SUM($AE392:AJ392)))*$I$44*IF(AU392&lt;$I$33,1,0),0)</f>
        <v>0</v>
      </c>
      <c r="AL392" s="3">
        <f>MAX(0,MIN(AL$71,$AD392-SUM($AE392:AK392)))</f>
        <v>0</v>
      </c>
      <c r="AM392" s="3">
        <f t="shared" si="129"/>
        <v>0.91324207989203721</v>
      </c>
      <c r="AO392" s="55">
        <v>15.8</v>
      </c>
      <c r="AP392" s="58">
        <f t="shared" si="117"/>
        <v>3.6593925985507205</v>
      </c>
      <c r="AQ392" s="56">
        <f>IF($I$37="indtastes",$I$38,VLOOKUP(ROUND(AO392,0),'COP og ydelse'!$F$5:$J$31,3))</f>
        <v>4.0242577599999994</v>
      </c>
      <c r="AR392" s="56">
        <f t="shared" si="118"/>
        <v>3.6593925985507205</v>
      </c>
      <c r="AS392" s="56">
        <f t="shared" si="119"/>
        <v>2</v>
      </c>
      <c r="AT392" s="56">
        <f>IF($I$35="Ja",VLOOKUP(ROUND(AO392,0),'COP og ydelse'!$F$5:$J$31,5)/'COP og ydelse'!$J$14*$I$43,0)</f>
        <v>3.2929333759373134</v>
      </c>
      <c r="AU392" s="3">
        <f t="shared" si="120"/>
        <v>206.28857621814905</v>
      </c>
      <c r="AV392" s="3">
        <f t="shared" si="121"/>
        <v>0</v>
      </c>
      <c r="AW392" s="3">
        <f t="shared" si="122"/>
        <v>0</v>
      </c>
      <c r="AX392" s="3">
        <f t="shared" si="130"/>
        <v>1</v>
      </c>
      <c r="AY392" s="56">
        <f t="shared" si="123"/>
        <v>3.6593925985507205</v>
      </c>
      <c r="AZ392" s="3">
        <f t="shared" si="124"/>
        <v>0</v>
      </c>
      <c r="BA392" s="3">
        <f t="shared" si="125"/>
        <v>206.28857621814905</v>
      </c>
      <c r="BB392" s="3">
        <f t="shared" si="131"/>
        <v>0</v>
      </c>
    </row>
    <row r="393" spans="9:54">
      <c r="I393" s="18"/>
      <c r="J393" s="16"/>
      <c r="M393" s="8">
        <f t="shared" si="132"/>
        <v>317</v>
      </c>
      <c r="N393" s="2">
        <v>4.5547950000000048</v>
      </c>
      <c r="O393" s="2">
        <v>0</v>
      </c>
      <c r="Q393" s="9">
        <f t="shared" si="112"/>
        <v>317</v>
      </c>
      <c r="R393" s="3">
        <f t="shared" si="113"/>
        <v>0.91324207989203721</v>
      </c>
      <c r="S393" s="3">
        <f t="shared" si="126"/>
        <v>0.91324207989203721</v>
      </c>
      <c r="T393" s="3">
        <f>MAX(0,MIN(T$71,$R393-SUM($S393:S393)))</f>
        <v>0</v>
      </c>
      <c r="U393" s="56">
        <f t="shared" si="114"/>
        <v>0</v>
      </c>
      <c r="V393" s="3">
        <f>MAX(0,MIN(V$71,$R393-SUM($S393:U393)))</f>
        <v>0</v>
      </c>
      <c r="W393" s="3">
        <f>MAX(0,MIN(W$71,$R393-SUM($S393:V393)))</f>
        <v>0</v>
      </c>
      <c r="X393" s="3">
        <f>MAX(0,MIN(X$71,$R393-SUM($S393:W393)))</f>
        <v>0</v>
      </c>
      <c r="Y393" s="3">
        <f>MAX(0,MIN(Y$71,$R393-SUM($S393:X393)))</f>
        <v>0</v>
      </c>
      <c r="Z393" s="3">
        <f>MAX(0,MIN(Z$71,$R393-SUM($S393:Y393)))</f>
        <v>0</v>
      </c>
      <c r="AA393" s="3">
        <f t="shared" si="127"/>
        <v>0.91324207989203721</v>
      </c>
      <c r="AC393" s="9">
        <f t="shared" si="115"/>
        <v>317</v>
      </c>
      <c r="AD393" s="3">
        <f t="shared" si="116"/>
        <v>0.91324207989203721</v>
      </c>
      <c r="AE393" s="3">
        <f>MIN(R393,Solvarmeproduktion!M321*$I$16/1000/24)</f>
        <v>0.91324207989203721</v>
      </c>
      <c r="AF393" s="3">
        <f>IF($I$35="Ja",MAX(0,MIN(IF($I$36="væske",AS393,AT393),$AD393-SUM($AE393:AE393)))*$I$44*IF(AU393&lt;$I$23,1,0),0)</f>
        <v>0</v>
      </c>
      <c r="AG393" s="56">
        <f t="shared" si="128"/>
        <v>0</v>
      </c>
      <c r="AH393" s="3">
        <f>MAX(0,MIN(AH$71,$AD393-SUM($AE393:AG393)))</f>
        <v>0</v>
      </c>
      <c r="AI393" s="3">
        <f>IF($I$35="Ja",MAX(0,MIN(IF($I$36="væske",AS393,AT393)-AF393,$AD393-SUM($AE393:AH393)))*$I$44*IF(AU393&lt;$I$29,1,0),0)</f>
        <v>0</v>
      </c>
      <c r="AJ393" s="3">
        <f>MAX(0,MIN(AJ$71,$AD393-SUM($AE393:AI393)))</f>
        <v>0</v>
      </c>
      <c r="AK393" s="3">
        <f>IF($I$35="Ja",MAX(0,MIN(IF($I$36="væske",AS393,AT393)-AF393-AI393,$AD393-SUM($AE393:AJ393)))*$I$44*IF(AU393&lt;$I$33,1,0),0)</f>
        <v>0</v>
      </c>
      <c r="AL393" s="3">
        <f>MAX(0,MIN(AL$71,$AD393-SUM($AE393:AK393)))</f>
        <v>0</v>
      </c>
      <c r="AM393" s="3">
        <f t="shared" si="129"/>
        <v>0.91324207989203721</v>
      </c>
      <c r="AO393" s="55">
        <v>15.8</v>
      </c>
      <c r="AP393" s="58">
        <f t="shared" si="117"/>
        <v>3.6593925985507205</v>
      </c>
      <c r="AQ393" s="56">
        <f>IF($I$37="indtastes",$I$38,VLOOKUP(ROUND(AO393,0),'COP og ydelse'!$F$5:$J$31,3))</f>
        <v>4.0242577599999994</v>
      </c>
      <c r="AR393" s="56">
        <f t="shared" si="118"/>
        <v>3.6593925985507205</v>
      </c>
      <c r="AS393" s="56">
        <f t="shared" si="119"/>
        <v>2</v>
      </c>
      <c r="AT393" s="56">
        <f>IF($I$35="Ja",VLOOKUP(ROUND(AO393,0),'COP og ydelse'!$F$5:$J$31,5)/'COP og ydelse'!$J$14*$I$43,0)</f>
        <v>3.2929333759373134</v>
      </c>
      <c r="AU393" s="3">
        <f t="shared" si="120"/>
        <v>206.28857621814905</v>
      </c>
      <c r="AV393" s="3">
        <f t="shared" si="121"/>
        <v>0</v>
      </c>
      <c r="AW393" s="3">
        <f t="shared" si="122"/>
        <v>0</v>
      </c>
      <c r="AX393" s="3">
        <f t="shared" si="130"/>
        <v>1</v>
      </c>
      <c r="AY393" s="56">
        <f t="shared" si="123"/>
        <v>3.6593925985507205</v>
      </c>
      <c r="AZ393" s="3">
        <f t="shared" si="124"/>
        <v>0</v>
      </c>
      <c r="BA393" s="3">
        <f t="shared" si="125"/>
        <v>206.28857621814905</v>
      </c>
      <c r="BB393" s="3">
        <f t="shared" si="131"/>
        <v>0</v>
      </c>
    </row>
    <row r="394" spans="9:54">
      <c r="I394" s="18"/>
      <c r="J394" s="16"/>
      <c r="M394" s="8">
        <f t="shared" si="132"/>
        <v>318</v>
      </c>
      <c r="N394" s="2">
        <v>4.5547950000000048</v>
      </c>
      <c r="O394" s="2">
        <v>0</v>
      </c>
      <c r="Q394" s="9">
        <f t="shared" si="112"/>
        <v>318</v>
      </c>
      <c r="R394" s="3">
        <f t="shared" si="113"/>
        <v>0.91324207989203721</v>
      </c>
      <c r="S394" s="3">
        <f t="shared" si="126"/>
        <v>0.91324207989203721</v>
      </c>
      <c r="T394" s="3">
        <f>MAX(0,MIN(T$71,$R394-SUM($S394:S394)))</f>
        <v>0</v>
      </c>
      <c r="U394" s="56">
        <f t="shared" si="114"/>
        <v>0</v>
      </c>
      <c r="V394" s="3">
        <f>MAX(0,MIN(V$71,$R394-SUM($S394:U394)))</f>
        <v>0</v>
      </c>
      <c r="W394" s="3">
        <f>MAX(0,MIN(W$71,$R394-SUM($S394:V394)))</f>
        <v>0</v>
      </c>
      <c r="X394" s="3">
        <f>MAX(0,MIN(X$71,$R394-SUM($S394:W394)))</f>
        <v>0</v>
      </c>
      <c r="Y394" s="3">
        <f>MAX(0,MIN(Y$71,$R394-SUM($S394:X394)))</f>
        <v>0</v>
      </c>
      <c r="Z394" s="3">
        <f>MAX(0,MIN(Z$71,$R394-SUM($S394:Y394)))</f>
        <v>0</v>
      </c>
      <c r="AA394" s="3">
        <f t="shared" si="127"/>
        <v>0.91324207989203721</v>
      </c>
      <c r="AC394" s="9">
        <f t="shared" si="115"/>
        <v>318</v>
      </c>
      <c r="AD394" s="3">
        <f t="shared" si="116"/>
        <v>0.91324207989203721</v>
      </c>
      <c r="AE394" s="3">
        <f>MIN(R394,Solvarmeproduktion!M322*$I$16/1000/24)</f>
        <v>0.91324207989203721</v>
      </c>
      <c r="AF394" s="3">
        <f>IF($I$35="Ja",MAX(0,MIN(IF($I$36="væske",AS394,AT394),$AD394-SUM($AE394:AE394)))*$I$44*IF(AU394&lt;$I$23,1,0),0)</f>
        <v>0</v>
      </c>
      <c r="AG394" s="56">
        <f t="shared" si="128"/>
        <v>0</v>
      </c>
      <c r="AH394" s="3">
        <f>MAX(0,MIN(AH$71,$AD394-SUM($AE394:AG394)))</f>
        <v>0</v>
      </c>
      <c r="AI394" s="3">
        <f>IF($I$35="Ja",MAX(0,MIN(IF($I$36="væske",AS394,AT394)-AF394,$AD394-SUM($AE394:AH394)))*$I$44*IF(AU394&lt;$I$29,1,0),0)</f>
        <v>0</v>
      </c>
      <c r="AJ394" s="3">
        <f>MAX(0,MIN(AJ$71,$AD394-SUM($AE394:AI394)))</f>
        <v>0</v>
      </c>
      <c r="AK394" s="3">
        <f>IF($I$35="Ja",MAX(0,MIN(IF($I$36="væske",AS394,AT394)-AF394-AI394,$AD394-SUM($AE394:AJ394)))*$I$44*IF(AU394&lt;$I$33,1,0),0)</f>
        <v>0</v>
      </c>
      <c r="AL394" s="3">
        <f>MAX(0,MIN(AL$71,$AD394-SUM($AE394:AK394)))</f>
        <v>0</v>
      </c>
      <c r="AM394" s="3">
        <f t="shared" si="129"/>
        <v>0.91324207989203721</v>
      </c>
      <c r="AO394" s="55">
        <v>16</v>
      </c>
      <c r="AP394" s="58">
        <f t="shared" si="117"/>
        <v>3.6593925985507205</v>
      </c>
      <c r="AQ394" s="56">
        <f>IF($I$37="indtastes",$I$38,VLOOKUP(ROUND(AO394,0),'COP og ydelse'!$F$5:$J$31,3))</f>
        <v>4.0242577599999994</v>
      </c>
      <c r="AR394" s="56">
        <f t="shared" si="118"/>
        <v>3.6593925985507205</v>
      </c>
      <c r="AS394" s="56">
        <f t="shared" si="119"/>
        <v>2</v>
      </c>
      <c r="AT394" s="56">
        <f>IF($I$35="Ja",VLOOKUP(ROUND(AO394,0),'COP og ydelse'!$F$5:$J$31,5)/'COP og ydelse'!$J$14*$I$43,0)</f>
        <v>3.2929333759373134</v>
      </c>
      <c r="AU394" s="3">
        <f t="shared" si="120"/>
        <v>206.28857621814905</v>
      </c>
      <c r="AV394" s="3">
        <f t="shared" si="121"/>
        <v>0</v>
      </c>
      <c r="AW394" s="3">
        <f t="shared" si="122"/>
        <v>0</v>
      </c>
      <c r="AX394" s="3">
        <f t="shared" si="130"/>
        <v>1</v>
      </c>
      <c r="AY394" s="56">
        <f t="shared" si="123"/>
        <v>3.6593925985507205</v>
      </c>
      <c r="AZ394" s="3">
        <f t="shared" si="124"/>
        <v>0</v>
      </c>
      <c r="BA394" s="3">
        <f t="shared" si="125"/>
        <v>206.28857621814905</v>
      </c>
      <c r="BB394" s="3">
        <f t="shared" si="131"/>
        <v>0</v>
      </c>
    </row>
    <row r="395" spans="9:54">
      <c r="I395" s="18"/>
      <c r="J395" s="16"/>
      <c r="M395" s="8">
        <f t="shared" si="132"/>
        <v>319</v>
      </c>
      <c r="N395" s="2">
        <v>4.5547950000000048</v>
      </c>
      <c r="O395" s="2">
        <v>0</v>
      </c>
      <c r="Q395" s="9">
        <f t="shared" si="112"/>
        <v>319</v>
      </c>
      <c r="R395" s="3">
        <f t="shared" si="113"/>
        <v>0.91324207989203721</v>
      </c>
      <c r="S395" s="3">
        <f t="shared" si="126"/>
        <v>0.91324207989203721</v>
      </c>
      <c r="T395" s="3">
        <f>MAX(0,MIN(T$71,$R395-SUM($S395:S395)))</f>
        <v>0</v>
      </c>
      <c r="U395" s="56">
        <f t="shared" si="114"/>
        <v>0</v>
      </c>
      <c r="V395" s="3">
        <f>MAX(0,MIN(V$71,$R395-SUM($S395:U395)))</f>
        <v>0</v>
      </c>
      <c r="W395" s="3">
        <f>MAX(0,MIN(W$71,$R395-SUM($S395:V395)))</f>
        <v>0</v>
      </c>
      <c r="X395" s="3">
        <f>MAX(0,MIN(X$71,$R395-SUM($S395:W395)))</f>
        <v>0</v>
      </c>
      <c r="Y395" s="3">
        <f>MAX(0,MIN(Y$71,$R395-SUM($S395:X395)))</f>
        <v>0</v>
      </c>
      <c r="Z395" s="3">
        <f>MAX(0,MIN(Z$71,$R395-SUM($S395:Y395)))</f>
        <v>0</v>
      </c>
      <c r="AA395" s="3">
        <f t="shared" si="127"/>
        <v>0.91324207989203721</v>
      </c>
      <c r="AC395" s="9">
        <f t="shared" si="115"/>
        <v>319</v>
      </c>
      <c r="AD395" s="3">
        <f t="shared" si="116"/>
        <v>0.91324207989203721</v>
      </c>
      <c r="AE395" s="3">
        <f>MIN(R395,Solvarmeproduktion!M323*$I$16/1000/24)</f>
        <v>0.91324207989203721</v>
      </c>
      <c r="AF395" s="3">
        <f>IF($I$35="Ja",MAX(0,MIN(IF($I$36="væske",AS395,AT395),$AD395-SUM($AE395:AE395)))*$I$44*IF(AU395&lt;$I$23,1,0),0)</f>
        <v>0</v>
      </c>
      <c r="AG395" s="56">
        <f t="shared" si="128"/>
        <v>0</v>
      </c>
      <c r="AH395" s="3">
        <f>MAX(0,MIN(AH$71,$AD395-SUM($AE395:AG395)))</f>
        <v>0</v>
      </c>
      <c r="AI395" s="3">
        <f>IF($I$35="Ja",MAX(0,MIN(IF($I$36="væske",AS395,AT395)-AF395,$AD395-SUM($AE395:AH395)))*$I$44*IF(AU395&lt;$I$29,1,0),0)</f>
        <v>0</v>
      </c>
      <c r="AJ395" s="3">
        <f>MAX(0,MIN(AJ$71,$AD395-SUM($AE395:AI395)))</f>
        <v>0</v>
      </c>
      <c r="AK395" s="3">
        <f>IF($I$35="Ja",MAX(0,MIN(IF($I$36="væske",AS395,AT395)-AF395-AI395,$AD395-SUM($AE395:AJ395)))*$I$44*IF(AU395&lt;$I$33,1,0),0)</f>
        <v>0</v>
      </c>
      <c r="AL395" s="3">
        <f>MAX(0,MIN(AL$71,$AD395-SUM($AE395:AK395)))</f>
        <v>0</v>
      </c>
      <c r="AM395" s="3">
        <f t="shared" si="129"/>
        <v>0.91324207989203721</v>
      </c>
      <c r="AO395" s="55">
        <v>16</v>
      </c>
      <c r="AP395" s="58">
        <f t="shared" si="117"/>
        <v>3.6593925985507205</v>
      </c>
      <c r="AQ395" s="56">
        <f>IF($I$37="indtastes",$I$38,VLOOKUP(ROUND(AO395,0),'COP og ydelse'!$F$5:$J$31,3))</f>
        <v>4.0242577599999994</v>
      </c>
      <c r="AR395" s="56">
        <f t="shared" si="118"/>
        <v>3.6593925985507205</v>
      </c>
      <c r="AS395" s="56">
        <f t="shared" si="119"/>
        <v>2</v>
      </c>
      <c r="AT395" s="56">
        <f>IF($I$35="Ja",VLOOKUP(ROUND(AO395,0),'COP og ydelse'!$F$5:$J$31,5)/'COP og ydelse'!$J$14*$I$43,0)</f>
        <v>3.2929333759373134</v>
      </c>
      <c r="AU395" s="3">
        <f t="shared" si="120"/>
        <v>206.28857621814905</v>
      </c>
      <c r="AV395" s="3">
        <f t="shared" si="121"/>
        <v>0</v>
      </c>
      <c r="AW395" s="3">
        <f t="shared" si="122"/>
        <v>0</v>
      </c>
      <c r="AX395" s="3">
        <f t="shared" si="130"/>
        <v>1</v>
      </c>
      <c r="AY395" s="56">
        <f t="shared" si="123"/>
        <v>3.6593925985507205</v>
      </c>
      <c r="AZ395" s="3">
        <f t="shared" si="124"/>
        <v>0</v>
      </c>
      <c r="BA395" s="3">
        <f t="shared" si="125"/>
        <v>206.28857621814905</v>
      </c>
      <c r="BB395" s="3">
        <f t="shared" si="131"/>
        <v>0</v>
      </c>
    </row>
    <row r="396" spans="9:54">
      <c r="I396" s="18"/>
      <c r="J396" s="16"/>
      <c r="M396" s="8">
        <f t="shared" si="132"/>
        <v>320</v>
      </c>
      <c r="N396" s="2">
        <v>4.5547950000000048</v>
      </c>
      <c r="O396" s="2">
        <v>0</v>
      </c>
      <c r="Q396" s="9">
        <f t="shared" ref="Q396:Q441" si="133">M396</f>
        <v>320</v>
      </c>
      <c r="R396" s="3">
        <f t="shared" si="113"/>
        <v>0.91324207989203721</v>
      </c>
      <c r="S396" s="3">
        <f t="shared" si="126"/>
        <v>0.91324207989203721</v>
      </c>
      <c r="T396" s="3">
        <f>MAX(0,MIN(T$71,$R396-SUM($S396:S396)))</f>
        <v>0</v>
      </c>
      <c r="U396" s="56">
        <f t="shared" si="114"/>
        <v>0</v>
      </c>
      <c r="V396" s="3">
        <f>MAX(0,MIN(V$71,$R396-SUM($S396:U396)))</f>
        <v>0</v>
      </c>
      <c r="W396" s="3">
        <f>MAX(0,MIN(W$71,$R396-SUM($S396:V396)))</f>
        <v>0</v>
      </c>
      <c r="X396" s="3">
        <f>MAX(0,MIN(X$71,$R396-SUM($S396:W396)))</f>
        <v>0</v>
      </c>
      <c r="Y396" s="3">
        <f>MAX(0,MIN(Y$71,$R396-SUM($S396:X396)))</f>
        <v>0</v>
      </c>
      <c r="Z396" s="3">
        <f>MAX(0,MIN(Z$71,$R396-SUM($S396:Y396)))</f>
        <v>0</v>
      </c>
      <c r="AA396" s="3">
        <f t="shared" si="127"/>
        <v>0.91324207989203721</v>
      </c>
      <c r="AC396" s="9">
        <f t="shared" si="115"/>
        <v>320</v>
      </c>
      <c r="AD396" s="3">
        <f t="shared" si="116"/>
        <v>0.91324207989203721</v>
      </c>
      <c r="AE396" s="3">
        <f>MIN(R396,Solvarmeproduktion!M324*$I$16/1000/24)</f>
        <v>0.91324207989203721</v>
      </c>
      <c r="AF396" s="3">
        <f>IF($I$35="Ja",MAX(0,MIN(IF($I$36="væske",AS396,AT396),$AD396-SUM($AE396:AE396)))*$I$44*IF(AU396&lt;$I$23,1,0),0)</f>
        <v>0</v>
      </c>
      <c r="AG396" s="56">
        <f t="shared" si="128"/>
        <v>0</v>
      </c>
      <c r="AH396" s="3">
        <f>MAX(0,MIN(AH$71,$AD396-SUM($AE396:AG396)))</f>
        <v>0</v>
      </c>
      <c r="AI396" s="3">
        <f>IF($I$35="Ja",MAX(0,MIN(IF($I$36="væske",AS396,AT396)-AF396,$AD396-SUM($AE396:AH396)))*$I$44*IF(AU396&lt;$I$29,1,0),0)</f>
        <v>0</v>
      </c>
      <c r="AJ396" s="3">
        <f>MAX(0,MIN(AJ$71,$AD396-SUM($AE396:AI396)))</f>
        <v>0</v>
      </c>
      <c r="AK396" s="3">
        <f>IF($I$35="Ja",MAX(0,MIN(IF($I$36="væske",AS396,AT396)-AF396-AI396,$AD396-SUM($AE396:AJ396)))*$I$44*IF(AU396&lt;$I$33,1,0),0)</f>
        <v>0</v>
      </c>
      <c r="AL396" s="3">
        <f>MAX(0,MIN(AL$71,$AD396-SUM($AE396:AK396)))</f>
        <v>0</v>
      </c>
      <c r="AM396" s="3">
        <f t="shared" si="129"/>
        <v>0.91324207989203721</v>
      </c>
      <c r="AO396" s="55">
        <v>16.100000000000001</v>
      </c>
      <c r="AP396" s="58">
        <f t="shared" si="117"/>
        <v>3.6593925985507205</v>
      </c>
      <c r="AQ396" s="56">
        <f>IF($I$37="indtastes",$I$38,VLOOKUP(ROUND(AO396,0),'COP og ydelse'!$F$5:$J$31,3))</f>
        <v>4.0242577599999994</v>
      </c>
      <c r="AR396" s="56">
        <f t="shared" si="118"/>
        <v>3.6593925985507205</v>
      </c>
      <c r="AS396" s="56">
        <f t="shared" si="119"/>
        <v>2</v>
      </c>
      <c r="AT396" s="56">
        <f>IF($I$35="Ja",VLOOKUP(ROUND(AO396,0),'COP og ydelse'!$F$5:$J$31,5)/'COP og ydelse'!$J$14*$I$43,0)</f>
        <v>3.2929333759373134</v>
      </c>
      <c r="AU396" s="3">
        <f t="shared" si="120"/>
        <v>206.28857621814905</v>
      </c>
      <c r="AV396" s="3">
        <f t="shared" si="121"/>
        <v>0</v>
      </c>
      <c r="AW396" s="3">
        <f t="shared" si="122"/>
        <v>0</v>
      </c>
      <c r="AX396" s="3">
        <f t="shared" si="130"/>
        <v>1</v>
      </c>
      <c r="AY396" s="56">
        <f t="shared" si="123"/>
        <v>3.6593925985507205</v>
      </c>
      <c r="AZ396" s="3">
        <f t="shared" si="124"/>
        <v>0</v>
      </c>
      <c r="BA396" s="3">
        <f t="shared" si="125"/>
        <v>206.28857621814905</v>
      </c>
      <c r="BB396" s="3">
        <f t="shared" si="131"/>
        <v>0</v>
      </c>
    </row>
    <row r="397" spans="9:54">
      <c r="I397" s="18"/>
      <c r="J397" s="16"/>
      <c r="M397" s="8">
        <f t="shared" si="132"/>
        <v>321</v>
      </c>
      <c r="N397" s="2">
        <v>4.5547950000000048</v>
      </c>
      <c r="O397" s="2">
        <v>0</v>
      </c>
      <c r="Q397" s="9">
        <f t="shared" si="133"/>
        <v>321</v>
      </c>
      <c r="R397" s="3">
        <f t="shared" ref="R397:R441" si="134">((N397-N$69)*(R$71/N$71)+N$69)*(R$70/N$70)</f>
        <v>0.91324207989203721</v>
      </c>
      <c r="S397" s="3">
        <f t="shared" si="126"/>
        <v>0.91324207989203721</v>
      </c>
      <c r="T397" s="3">
        <f>MAX(0,MIN(T$71,$R397-SUM($S397:S397)))</f>
        <v>0</v>
      </c>
      <c r="U397" s="56">
        <f t="shared" ref="U397:U441" si="135">IF((S397+T397)&lt;0.5*R397,S397*0.1,0)</f>
        <v>0</v>
      </c>
      <c r="V397" s="3">
        <f>MAX(0,MIN(V$71,$R397-SUM($S397:U397)))</f>
        <v>0</v>
      </c>
      <c r="W397" s="3">
        <f>MAX(0,MIN(W$71,$R397-SUM($S397:V397)))</f>
        <v>0</v>
      </c>
      <c r="X397" s="3">
        <f>MAX(0,MIN(X$71,$R397-SUM($S397:W397)))</f>
        <v>0</v>
      </c>
      <c r="Y397" s="3">
        <f>MAX(0,MIN(Y$71,$R397-SUM($S397:X397)))</f>
        <v>0</v>
      </c>
      <c r="Z397" s="3">
        <f>MAX(0,MIN(Z$71,$R397-SUM($S397:Y397)))</f>
        <v>0</v>
      </c>
      <c r="AA397" s="3">
        <f t="shared" si="127"/>
        <v>0.91324207989203721</v>
      </c>
      <c r="AC397" s="9">
        <f t="shared" ref="AC397:AC441" si="136">Q397</f>
        <v>321</v>
      </c>
      <c r="AD397" s="3">
        <f t="shared" ref="AD397:AD441" si="137">R397</f>
        <v>0.91324207989203721</v>
      </c>
      <c r="AE397" s="3">
        <f>MIN(R397,Solvarmeproduktion!M325*$I$16/1000/24)</f>
        <v>0.91324207989203721</v>
      </c>
      <c r="AF397" s="3">
        <f>IF($I$35="Ja",MAX(0,MIN(IF($I$36="væske",AS397,AT397),$AD397-SUM($AE397:AE397)))*$I$44*IF(AU397&lt;$I$23,1,0),0)</f>
        <v>0</v>
      </c>
      <c r="AG397" s="56">
        <f t="shared" si="128"/>
        <v>0</v>
      </c>
      <c r="AH397" s="3">
        <f>MAX(0,MIN(AH$71,$AD397-SUM($AE397:AG397)))</f>
        <v>0</v>
      </c>
      <c r="AI397" s="3">
        <f>IF($I$35="Ja",MAX(0,MIN(IF($I$36="væske",AS397,AT397)-AF397,$AD397-SUM($AE397:AH397)))*$I$44*IF(AU397&lt;$I$29,1,0),0)</f>
        <v>0</v>
      </c>
      <c r="AJ397" s="3">
        <f>MAX(0,MIN(AJ$71,$AD397-SUM($AE397:AI397)))</f>
        <v>0</v>
      </c>
      <c r="AK397" s="3">
        <f>IF($I$35="Ja",MAX(0,MIN(IF($I$36="væske",AS397,AT397)-AF397-AI397,$AD397-SUM($AE397:AJ397)))*$I$44*IF(AU397&lt;$I$33,1,0),0)</f>
        <v>0</v>
      </c>
      <c r="AL397" s="3">
        <f>MAX(0,MIN(AL$71,$AD397-SUM($AE397:AK397)))</f>
        <v>0</v>
      </c>
      <c r="AM397" s="3">
        <f t="shared" si="129"/>
        <v>0.91324207989203721</v>
      </c>
      <c r="AO397" s="55">
        <v>16.100000000000001</v>
      </c>
      <c r="AP397" s="58">
        <f t="shared" ref="AP397:AP441" si="138">IF($I$36="Væske",IF($I$37="Beregnes",$F$63*$I$41,$I$38),0)</f>
        <v>3.6593925985507205</v>
      </c>
      <c r="AQ397" s="56">
        <f>IF($I$37="indtastes",$I$38,VLOOKUP(ROUND(AO397,0),'COP og ydelse'!$F$5:$J$31,3))</f>
        <v>4.0242577599999994</v>
      </c>
      <c r="AR397" s="56">
        <f t="shared" ref="AR397:AR441" si="139">IF($I$35="Ja",IF($I$36="Væske",AP397,AQ397),0)</f>
        <v>3.6593925985507205</v>
      </c>
      <c r="AS397" s="56">
        <f t="shared" ref="AS397:AS441" si="140">IF($I$35="Ja",$I$43,0)</f>
        <v>2</v>
      </c>
      <c r="AT397" s="56">
        <f>IF($I$35="Ja",VLOOKUP(ROUND(AO397,0),'COP og ydelse'!$F$5:$J$31,5)/'COP og ydelse'!$J$14*$I$43,0)</f>
        <v>3.2929333759373134</v>
      </c>
      <c r="AU397" s="3">
        <f t="shared" ref="AU397:AU441" si="141">IF($I$35="Ja",$I$45/AR397+$I$46+(AR397-1)/AR397*($I$47-$I$48*$I$49),0)</f>
        <v>206.28857621814905</v>
      </c>
      <c r="AV397" s="3">
        <f t="shared" ref="AV397:AV441" si="142">AF397+AI397+AK397</f>
        <v>0</v>
      </c>
      <c r="AW397" s="3">
        <f t="shared" ref="AW397:AW441" si="143">AH397+AJ397+AL397</f>
        <v>0</v>
      </c>
      <c r="AX397" s="3">
        <f t="shared" si="130"/>
        <v>1</v>
      </c>
      <c r="AY397" s="56">
        <f t="shared" ref="AY397:AY441" si="144">IF($I$35="Ja",IF($I$36="Væske",AP397,AQ397)*AX397,0)</f>
        <v>3.6593925985507205</v>
      </c>
      <c r="AZ397" s="3">
        <f t="shared" ref="AZ397" si="145">IF($I$35="Ja",(AV397)/AY397,0)</f>
        <v>0</v>
      </c>
      <c r="BA397" s="3">
        <f t="shared" ref="BA397:BA441" si="146">IF($I$35="Ja",$I$45/AY397+$I$46+(AY397-1)/AY397*($I$47-$I$48*$I$49),0)</f>
        <v>206.28857621814905</v>
      </c>
      <c r="BB397" s="3">
        <f t="shared" si="131"/>
        <v>0</v>
      </c>
    </row>
    <row r="398" spans="9:54">
      <c r="I398" s="18"/>
      <c r="J398" s="16"/>
      <c r="M398" s="8">
        <f t="shared" si="132"/>
        <v>322</v>
      </c>
      <c r="N398" s="2">
        <v>4.5547950000000048</v>
      </c>
      <c r="O398" s="2">
        <v>0</v>
      </c>
      <c r="Q398" s="9">
        <f t="shared" si="133"/>
        <v>322</v>
      </c>
      <c r="R398" s="3">
        <f t="shared" si="134"/>
        <v>0.91324207989203721</v>
      </c>
      <c r="S398" s="3">
        <f t="shared" ref="S398:S441" si="147">AE398</f>
        <v>0.91324207989203721</v>
      </c>
      <c r="T398" s="3">
        <f>MAX(0,MIN(T$71,$R398-SUM($S398:S398)))</f>
        <v>0</v>
      </c>
      <c r="U398" s="56">
        <f t="shared" si="135"/>
        <v>0</v>
      </c>
      <c r="V398" s="3">
        <f>MAX(0,MIN(V$71,$R398-SUM($S398:U398)))</f>
        <v>0</v>
      </c>
      <c r="W398" s="3">
        <f>MAX(0,MIN(W$71,$R398-SUM($S398:V398)))</f>
        <v>0</v>
      </c>
      <c r="X398" s="3">
        <f>MAX(0,MIN(X$71,$R398-SUM($S398:W398)))</f>
        <v>0</v>
      </c>
      <c r="Y398" s="3">
        <f>MAX(0,MIN(Y$71,$R398-SUM($S398:X398)))</f>
        <v>0</v>
      </c>
      <c r="Z398" s="3">
        <f>MAX(0,MIN(Z$71,$R398-SUM($S398:Y398)))</f>
        <v>0</v>
      </c>
      <c r="AA398" s="3">
        <f t="shared" ref="AA398:AA441" si="148">S398+U398</f>
        <v>0.91324207989203721</v>
      </c>
      <c r="AC398" s="9">
        <f t="shared" si="136"/>
        <v>322</v>
      </c>
      <c r="AD398" s="3">
        <f t="shared" si="137"/>
        <v>0.91324207989203721</v>
      </c>
      <c r="AE398" s="3">
        <f>MIN(R398,Solvarmeproduktion!M326*$I$16/1000/24)</f>
        <v>0.91324207989203721</v>
      </c>
      <c r="AF398" s="3">
        <f>IF($I$35="Ja",MAX(0,MIN(IF($I$36="væske",AS398,AT398),$AD398-SUM($AE398:AE398)))*$I$44*IF(AU398&lt;$I$23,1,0),0)</f>
        <v>0</v>
      </c>
      <c r="AG398" s="56">
        <f t="shared" ref="AG398:AG441" si="149">IF((AE398+AF398)&lt;0.5*AD398,AE398*0.1,0)</f>
        <v>0</v>
      </c>
      <c r="AH398" s="3">
        <f>MAX(0,MIN(AH$71,$AD398-SUM($AE398:AG398)))</f>
        <v>0</v>
      </c>
      <c r="AI398" s="3">
        <f>IF($I$35="Ja",MAX(0,MIN(IF($I$36="væske",AS398,AT398)-AF398,$AD398-SUM($AE398:AH398)))*$I$44*IF(AU398&lt;$I$29,1,0),0)</f>
        <v>0</v>
      </c>
      <c r="AJ398" s="3">
        <f>MAX(0,MIN(AJ$71,$AD398-SUM($AE398:AI398)))</f>
        <v>0</v>
      </c>
      <c r="AK398" s="3">
        <f>IF($I$35="Ja",MAX(0,MIN(IF($I$36="væske",AS398,AT398)-AF398-AI398,$AD398-SUM($AE398:AJ398)))*$I$44*IF(AU398&lt;$I$33,1,0),0)</f>
        <v>0</v>
      </c>
      <c r="AL398" s="3">
        <f>MAX(0,MIN(AL$71,$AD398-SUM($AE398:AK398)))</f>
        <v>0</v>
      </c>
      <c r="AM398" s="3">
        <f t="shared" ref="AM398:AM441" si="150">AE398+AG398</f>
        <v>0.91324207989203721</v>
      </c>
      <c r="AO398" s="55">
        <v>16.100000000000001</v>
      </c>
      <c r="AP398" s="58">
        <f t="shared" si="138"/>
        <v>3.6593925985507205</v>
      </c>
      <c r="AQ398" s="56">
        <f>IF($I$37="indtastes",$I$38,VLOOKUP(ROUND(AO398,0),'COP og ydelse'!$F$5:$J$31,3))</f>
        <v>4.0242577599999994</v>
      </c>
      <c r="AR398" s="56">
        <f t="shared" si="139"/>
        <v>3.6593925985507205</v>
      </c>
      <c r="AS398" s="56">
        <f t="shared" si="140"/>
        <v>2</v>
      </c>
      <c r="AT398" s="56">
        <f>IF($I$35="Ja",VLOOKUP(ROUND(AO398,0),'COP og ydelse'!$F$5:$J$31,5)/'COP og ydelse'!$J$14*$I$43,0)</f>
        <v>3.2929333759373134</v>
      </c>
      <c r="AU398" s="3">
        <f t="shared" si="141"/>
        <v>206.28857621814905</v>
      </c>
      <c r="AV398" s="3">
        <f t="shared" si="142"/>
        <v>0</v>
      </c>
      <c r="AW398" s="3">
        <f t="shared" si="143"/>
        <v>0</v>
      </c>
      <c r="AX398" s="3">
        <f t="shared" ref="AX398:AX441" si="151">IF(AV398&gt;0,IF(AW398&gt;AV398,1.15,(AW398/AV398*0.15+1)),1)</f>
        <v>1</v>
      </c>
      <c r="AY398" s="56">
        <f t="shared" si="144"/>
        <v>3.6593925985507205</v>
      </c>
      <c r="AZ398" s="3">
        <f t="shared" ref="AZ398:AZ441" si="152">IF($I$35="Ja",(AV398)/AY398,0)</f>
        <v>0</v>
      </c>
      <c r="BA398" s="3">
        <f t="shared" si="146"/>
        <v>206.28857621814905</v>
      </c>
      <c r="BB398" s="3">
        <f t="shared" ref="BB398:BB441" si="153">BA398*AV398</f>
        <v>0</v>
      </c>
    </row>
    <row r="399" spans="9:54">
      <c r="I399" s="18"/>
      <c r="J399" s="16"/>
      <c r="M399" s="8">
        <f t="shared" ref="M399:M441" si="154">M398+1</f>
        <v>323</v>
      </c>
      <c r="N399" s="2">
        <v>4.5547950000000048</v>
      </c>
      <c r="O399" s="2">
        <v>0</v>
      </c>
      <c r="Q399" s="9">
        <f t="shared" si="133"/>
        <v>323</v>
      </c>
      <c r="R399" s="3">
        <f t="shared" si="134"/>
        <v>0.91324207989203721</v>
      </c>
      <c r="S399" s="3">
        <f t="shared" si="147"/>
        <v>0.91324207989203721</v>
      </c>
      <c r="T399" s="3">
        <f>MAX(0,MIN(T$71,$R399-SUM($S399:S399)))</f>
        <v>0</v>
      </c>
      <c r="U399" s="56">
        <f t="shared" si="135"/>
        <v>0</v>
      </c>
      <c r="V399" s="3">
        <f>MAX(0,MIN(V$71,$R399-SUM($S399:U399)))</f>
        <v>0</v>
      </c>
      <c r="W399" s="3">
        <f>MAX(0,MIN(W$71,$R399-SUM($S399:V399)))</f>
        <v>0</v>
      </c>
      <c r="X399" s="3">
        <f>MAX(0,MIN(X$71,$R399-SUM($S399:W399)))</f>
        <v>0</v>
      </c>
      <c r="Y399" s="3">
        <f>MAX(0,MIN(Y$71,$R399-SUM($S399:X399)))</f>
        <v>0</v>
      </c>
      <c r="Z399" s="3">
        <f>MAX(0,MIN(Z$71,$R399-SUM($S399:Y399)))</f>
        <v>0</v>
      </c>
      <c r="AA399" s="3">
        <f t="shared" si="148"/>
        <v>0.91324207989203721</v>
      </c>
      <c r="AC399" s="9">
        <f t="shared" si="136"/>
        <v>323</v>
      </c>
      <c r="AD399" s="3">
        <f t="shared" si="137"/>
        <v>0.91324207989203721</v>
      </c>
      <c r="AE399" s="3">
        <f>MIN(R399,Solvarmeproduktion!M327*$I$16/1000/24)</f>
        <v>0.91324207989203721</v>
      </c>
      <c r="AF399" s="3">
        <f>IF($I$35="Ja",MAX(0,MIN(IF($I$36="væske",AS399,AT399),$AD399-SUM($AE399:AE399)))*$I$44*IF(AU399&lt;$I$23,1,0),0)</f>
        <v>0</v>
      </c>
      <c r="AG399" s="56">
        <f t="shared" si="149"/>
        <v>0</v>
      </c>
      <c r="AH399" s="3">
        <f>MAX(0,MIN(AH$71,$AD399-SUM($AE399:AG399)))</f>
        <v>0</v>
      </c>
      <c r="AI399" s="3">
        <f>IF($I$35="Ja",MAX(0,MIN(IF($I$36="væske",AS399,AT399)-AF399,$AD399-SUM($AE399:AH399)))*$I$44*IF(AU399&lt;$I$29,1,0),0)</f>
        <v>0</v>
      </c>
      <c r="AJ399" s="3">
        <f>MAX(0,MIN(AJ$71,$AD399-SUM($AE399:AI399)))</f>
        <v>0</v>
      </c>
      <c r="AK399" s="3">
        <f>IF($I$35="Ja",MAX(0,MIN(IF($I$36="væske",AS399,AT399)-AF399-AI399,$AD399-SUM($AE399:AJ399)))*$I$44*IF(AU399&lt;$I$33,1,0),0)</f>
        <v>0</v>
      </c>
      <c r="AL399" s="3">
        <f>MAX(0,MIN(AL$71,$AD399-SUM($AE399:AK399)))</f>
        <v>0</v>
      </c>
      <c r="AM399" s="3">
        <f t="shared" si="150"/>
        <v>0.91324207989203721</v>
      </c>
      <c r="AO399" s="55">
        <v>16.2</v>
      </c>
      <c r="AP399" s="58">
        <f t="shared" si="138"/>
        <v>3.6593925985507205</v>
      </c>
      <c r="AQ399" s="56">
        <f>IF($I$37="indtastes",$I$38,VLOOKUP(ROUND(AO399,0),'COP og ydelse'!$F$5:$J$31,3))</f>
        <v>4.0242577599999994</v>
      </c>
      <c r="AR399" s="56">
        <f t="shared" si="139"/>
        <v>3.6593925985507205</v>
      </c>
      <c r="AS399" s="56">
        <f t="shared" si="140"/>
        <v>2</v>
      </c>
      <c r="AT399" s="56">
        <f>IF($I$35="Ja",VLOOKUP(ROUND(AO399,0),'COP og ydelse'!$F$5:$J$31,5)/'COP og ydelse'!$J$14*$I$43,0)</f>
        <v>3.2929333759373134</v>
      </c>
      <c r="AU399" s="3">
        <f t="shared" si="141"/>
        <v>206.28857621814905</v>
      </c>
      <c r="AV399" s="3">
        <f t="shared" si="142"/>
        <v>0</v>
      </c>
      <c r="AW399" s="3">
        <f t="shared" si="143"/>
        <v>0</v>
      </c>
      <c r="AX399" s="3">
        <f t="shared" si="151"/>
        <v>1</v>
      </c>
      <c r="AY399" s="56">
        <f t="shared" si="144"/>
        <v>3.6593925985507205</v>
      </c>
      <c r="AZ399" s="3">
        <f t="shared" si="152"/>
        <v>0</v>
      </c>
      <c r="BA399" s="3">
        <f t="shared" si="146"/>
        <v>206.28857621814905</v>
      </c>
      <c r="BB399" s="3">
        <f t="shared" si="153"/>
        <v>0</v>
      </c>
    </row>
    <row r="400" spans="9:54">
      <c r="I400" s="18"/>
      <c r="J400" s="16"/>
      <c r="M400" s="8">
        <f t="shared" si="154"/>
        <v>324</v>
      </c>
      <c r="N400" s="2">
        <v>4.5547950000000048</v>
      </c>
      <c r="O400" s="2">
        <v>0</v>
      </c>
      <c r="Q400" s="9">
        <f t="shared" si="133"/>
        <v>324</v>
      </c>
      <c r="R400" s="3">
        <f t="shared" si="134"/>
        <v>0.91324207989203721</v>
      </c>
      <c r="S400" s="3">
        <f t="shared" si="147"/>
        <v>0.91324207989203721</v>
      </c>
      <c r="T400" s="3">
        <f>MAX(0,MIN(T$71,$R400-SUM($S400:S400)))</f>
        <v>0</v>
      </c>
      <c r="U400" s="56">
        <f t="shared" si="135"/>
        <v>0</v>
      </c>
      <c r="V400" s="3">
        <f>MAX(0,MIN(V$71,$R400-SUM($S400:U400)))</f>
        <v>0</v>
      </c>
      <c r="W400" s="3">
        <f>MAX(0,MIN(W$71,$R400-SUM($S400:V400)))</f>
        <v>0</v>
      </c>
      <c r="X400" s="3">
        <f>MAX(0,MIN(X$71,$R400-SUM($S400:W400)))</f>
        <v>0</v>
      </c>
      <c r="Y400" s="3">
        <f>MAX(0,MIN(Y$71,$R400-SUM($S400:X400)))</f>
        <v>0</v>
      </c>
      <c r="Z400" s="3">
        <f>MAX(0,MIN(Z$71,$R400-SUM($S400:Y400)))</f>
        <v>0</v>
      </c>
      <c r="AA400" s="3">
        <f t="shared" si="148"/>
        <v>0.91324207989203721</v>
      </c>
      <c r="AC400" s="9">
        <f t="shared" si="136"/>
        <v>324</v>
      </c>
      <c r="AD400" s="3">
        <f t="shared" si="137"/>
        <v>0.91324207989203721</v>
      </c>
      <c r="AE400" s="3">
        <f>MIN(R400,Solvarmeproduktion!M328*$I$16/1000/24)</f>
        <v>0.91324207989203721</v>
      </c>
      <c r="AF400" s="3">
        <f>IF($I$35="Ja",MAX(0,MIN(IF($I$36="væske",AS400,AT400),$AD400-SUM($AE400:AE400)))*$I$44*IF(AU400&lt;$I$23,1,0),0)</f>
        <v>0</v>
      </c>
      <c r="AG400" s="56">
        <f t="shared" si="149"/>
        <v>0</v>
      </c>
      <c r="AH400" s="3">
        <f>MAX(0,MIN(AH$71,$AD400-SUM($AE400:AG400)))</f>
        <v>0</v>
      </c>
      <c r="AI400" s="3">
        <f>IF($I$35="Ja",MAX(0,MIN(IF($I$36="væske",AS400,AT400)-AF400,$AD400-SUM($AE400:AH400)))*$I$44*IF(AU400&lt;$I$29,1,0),0)</f>
        <v>0</v>
      </c>
      <c r="AJ400" s="3">
        <f>MAX(0,MIN(AJ$71,$AD400-SUM($AE400:AI400)))</f>
        <v>0</v>
      </c>
      <c r="AK400" s="3">
        <f>IF($I$35="Ja",MAX(0,MIN(IF($I$36="væske",AS400,AT400)-AF400-AI400,$AD400-SUM($AE400:AJ400)))*$I$44*IF(AU400&lt;$I$33,1,0),0)</f>
        <v>0</v>
      </c>
      <c r="AL400" s="3">
        <f>MAX(0,MIN(AL$71,$AD400-SUM($AE400:AK400)))</f>
        <v>0</v>
      </c>
      <c r="AM400" s="3">
        <f t="shared" si="150"/>
        <v>0.91324207989203721</v>
      </c>
      <c r="AO400" s="55">
        <v>16.2</v>
      </c>
      <c r="AP400" s="58">
        <f t="shared" si="138"/>
        <v>3.6593925985507205</v>
      </c>
      <c r="AQ400" s="56">
        <f>IF($I$37="indtastes",$I$38,VLOOKUP(ROUND(AO400,0),'COP og ydelse'!$F$5:$J$31,3))</f>
        <v>4.0242577599999994</v>
      </c>
      <c r="AR400" s="56">
        <f t="shared" si="139"/>
        <v>3.6593925985507205</v>
      </c>
      <c r="AS400" s="56">
        <f t="shared" si="140"/>
        <v>2</v>
      </c>
      <c r="AT400" s="56">
        <f>IF($I$35="Ja",VLOOKUP(ROUND(AO400,0),'COP og ydelse'!$F$5:$J$31,5)/'COP og ydelse'!$J$14*$I$43,0)</f>
        <v>3.2929333759373134</v>
      </c>
      <c r="AU400" s="3">
        <f t="shared" si="141"/>
        <v>206.28857621814905</v>
      </c>
      <c r="AV400" s="3">
        <f t="shared" si="142"/>
        <v>0</v>
      </c>
      <c r="AW400" s="3">
        <f t="shared" si="143"/>
        <v>0</v>
      </c>
      <c r="AX400" s="3">
        <f t="shared" si="151"/>
        <v>1</v>
      </c>
      <c r="AY400" s="56">
        <f t="shared" si="144"/>
        <v>3.6593925985507205</v>
      </c>
      <c r="AZ400" s="3">
        <f t="shared" si="152"/>
        <v>0</v>
      </c>
      <c r="BA400" s="3">
        <f t="shared" si="146"/>
        <v>206.28857621814905</v>
      </c>
      <c r="BB400" s="3">
        <f t="shared" si="153"/>
        <v>0</v>
      </c>
    </row>
    <row r="401" spans="9:54">
      <c r="I401" s="18"/>
      <c r="J401" s="16"/>
      <c r="M401" s="8">
        <f t="shared" si="154"/>
        <v>325</v>
      </c>
      <c r="N401" s="2">
        <v>4.5547950000000048</v>
      </c>
      <c r="O401" s="2">
        <v>0</v>
      </c>
      <c r="Q401" s="9">
        <f t="shared" si="133"/>
        <v>325</v>
      </c>
      <c r="R401" s="3">
        <f t="shared" si="134"/>
        <v>0.91324207989203721</v>
      </c>
      <c r="S401" s="3">
        <f t="shared" si="147"/>
        <v>0.91324207989203721</v>
      </c>
      <c r="T401" s="3">
        <f>MAX(0,MIN(T$71,$R401-SUM($S401:S401)))</f>
        <v>0</v>
      </c>
      <c r="U401" s="56">
        <f t="shared" si="135"/>
        <v>0</v>
      </c>
      <c r="V401" s="3">
        <f>MAX(0,MIN(V$71,$R401-SUM($S401:U401)))</f>
        <v>0</v>
      </c>
      <c r="W401" s="3">
        <f>MAX(0,MIN(W$71,$R401-SUM($S401:V401)))</f>
        <v>0</v>
      </c>
      <c r="X401" s="3">
        <f>MAX(0,MIN(X$71,$R401-SUM($S401:W401)))</f>
        <v>0</v>
      </c>
      <c r="Y401" s="3">
        <f>MAX(0,MIN(Y$71,$R401-SUM($S401:X401)))</f>
        <v>0</v>
      </c>
      <c r="Z401" s="3">
        <f>MAX(0,MIN(Z$71,$R401-SUM($S401:Y401)))</f>
        <v>0</v>
      </c>
      <c r="AA401" s="3">
        <f t="shared" si="148"/>
        <v>0.91324207989203721</v>
      </c>
      <c r="AC401" s="9">
        <f t="shared" si="136"/>
        <v>325</v>
      </c>
      <c r="AD401" s="3">
        <f t="shared" si="137"/>
        <v>0.91324207989203721</v>
      </c>
      <c r="AE401" s="3">
        <f>MIN(R401,Solvarmeproduktion!M329*$I$16/1000/24)</f>
        <v>0.91324207989203721</v>
      </c>
      <c r="AF401" s="3">
        <f>IF($I$35="Ja",MAX(0,MIN(IF($I$36="væske",AS401,AT401),$AD401-SUM($AE401:AE401)))*$I$44*IF(AU401&lt;$I$23,1,0),0)</f>
        <v>0</v>
      </c>
      <c r="AG401" s="56">
        <f t="shared" si="149"/>
        <v>0</v>
      </c>
      <c r="AH401" s="3">
        <f>MAX(0,MIN(AH$71,$AD401-SUM($AE401:AG401)))</f>
        <v>0</v>
      </c>
      <c r="AI401" s="3">
        <f>IF($I$35="Ja",MAX(0,MIN(IF($I$36="væske",AS401,AT401)-AF401,$AD401-SUM($AE401:AH401)))*$I$44*IF(AU401&lt;$I$29,1,0),0)</f>
        <v>0</v>
      </c>
      <c r="AJ401" s="3">
        <f>MAX(0,MIN(AJ$71,$AD401-SUM($AE401:AI401)))</f>
        <v>0</v>
      </c>
      <c r="AK401" s="3">
        <f>IF($I$35="Ja",MAX(0,MIN(IF($I$36="væske",AS401,AT401)-AF401-AI401,$AD401-SUM($AE401:AJ401)))*$I$44*IF(AU401&lt;$I$33,1,0),0)</f>
        <v>0</v>
      </c>
      <c r="AL401" s="3">
        <f>MAX(0,MIN(AL$71,$AD401-SUM($AE401:AK401)))</f>
        <v>0</v>
      </c>
      <c r="AM401" s="3">
        <f t="shared" si="150"/>
        <v>0.91324207989203721</v>
      </c>
      <c r="AO401" s="55">
        <v>16.2</v>
      </c>
      <c r="AP401" s="58">
        <f t="shared" si="138"/>
        <v>3.6593925985507205</v>
      </c>
      <c r="AQ401" s="56">
        <f>IF($I$37="indtastes",$I$38,VLOOKUP(ROUND(AO401,0),'COP og ydelse'!$F$5:$J$31,3))</f>
        <v>4.0242577599999994</v>
      </c>
      <c r="AR401" s="56">
        <f t="shared" si="139"/>
        <v>3.6593925985507205</v>
      </c>
      <c r="AS401" s="56">
        <f t="shared" si="140"/>
        <v>2</v>
      </c>
      <c r="AT401" s="56">
        <f>IF($I$35="Ja",VLOOKUP(ROUND(AO401,0),'COP og ydelse'!$F$5:$J$31,5)/'COP og ydelse'!$J$14*$I$43,0)</f>
        <v>3.2929333759373134</v>
      </c>
      <c r="AU401" s="3">
        <f t="shared" si="141"/>
        <v>206.28857621814905</v>
      </c>
      <c r="AV401" s="3">
        <f t="shared" si="142"/>
        <v>0</v>
      </c>
      <c r="AW401" s="3">
        <f t="shared" si="143"/>
        <v>0</v>
      </c>
      <c r="AX401" s="3">
        <f t="shared" si="151"/>
        <v>1</v>
      </c>
      <c r="AY401" s="56">
        <f t="shared" si="144"/>
        <v>3.6593925985507205</v>
      </c>
      <c r="AZ401" s="3">
        <f t="shared" si="152"/>
        <v>0</v>
      </c>
      <c r="BA401" s="3">
        <f t="shared" si="146"/>
        <v>206.28857621814905</v>
      </c>
      <c r="BB401" s="3">
        <f t="shared" si="153"/>
        <v>0</v>
      </c>
    </row>
    <row r="402" spans="9:54">
      <c r="I402" s="18"/>
      <c r="J402" s="16"/>
      <c r="M402" s="8">
        <f t="shared" si="154"/>
        <v>326</v>
      </c>
      <c r="N402" s="2">
        <v>4.5547950000000048</v>
      </c>
      <c r="O402" s="2">
        <v>0</v>
      </c>
      <c r="Q402" s="9">
        <f t="shared" si="133"/>
        <v>326</v>
      </c>
      <c r="R402" s="3">
        <f t="shared" si="134"/>
        <v>0.91324207989203721</v>
      </c>
      <c r="S402" s="3">
        <f t="shared" si="147"/>
        <v>0.91324207989203721</v>
      </c>
      <c r="T402" s="3">
        <f>MAX(0,MIN(T$71,$R402-SUM($S402:S402)))</f>
        <v>0</v>
      </c>
      <c r="U402" s="56">
        <f t="shared" si="135"/>
        <v>0</v>
      </c>
      <c r="V402" s="3">
        <f>MAX(0,MIN(V$71,$R402-SUM($S402:U402)))</f>
        <v>0</v>
      </c>
      <c r="W402" s="3">
        <f>MAX(0,MIN(W$71,$R402-SUM($S402:V402)))</f>
        <v>0</v>
      </c>
      <c r="X402" s="3">
        <f>MAX(0,MIN(X$71,$R402-SUM($S402:W402)))</f>
        <v>0</v>
      </c>
      <c r="Y402" s="3">
        <f>MAX(0,MIN(Y$71,$R402-SUM($S402:X402)))</f>
        <v>0</v>
      </c>
      <c r="Z402" s="3">
        <f>MAX(0,MIN(Z$71,$R402-SUM($S402:Y402)))</f>
        <v>0</v>
      </c>
      <c r="AA402" s="3">
        <f t="shared" si="148"/>
        <v>0.91324207989203721</v>
      </c>
      <c r="AC402" s="9">
        <f t="shared" si="136"/>
        <v>326</v>
      </c>
      <c r="AD402" s="3">
        <f t="shared" si="137"/>
        <v>0.91324207989203721</v>
      </c>
      <c r="AE402" s="3">
        <f>MIN(R402,Solvarmeproduktion!M330*$I$16/1000/24)</f>
        <v>0.91324207989203721</v>
      </c>
      <c r="AF402" s="3">
        <f>IF($I$35="Ja",MAX(0,MIN(IF($I$36="væske",AS402,AT402),$AD402-SUM($AE402:AE402)))*$I$44*IF(AU402&lt;$I$23,1,0),0)</f>
        <v>0</v>
      </c>
      <c r="AG402" s="56">
        <f t="shared" si="149"/>
        <v>0</v>
      </c>
      <c r="AH402" s="3">
        <f>MAX(0,MIN(AH$71,$AD402-SUM($AE402:AG402)))</f>
        <v>0</v>
      </c>
      <c r="AI402" s="3">
        <f>IF($I$35="Ja",MAX(0,MIN(IF($I$36="væske",AS402,AT402)-AF402,$AD402-SUM($AE402:AH402)))*$I$44*IF(AU402&lt;$I$29,1,0),0)</f>
        <v>0</v>
      </c>
      <c r="AJ402" s="3">
        <f>MAX(0,MIN(AJ$71,$AD402-SUM($AE402:AI402)))</f>
        <v>0</v>
      </c>
      <c r="AK402" s="3">
        <f>IF($I$35="Ja",MAX(0,MIN(IF($I$36="væske",AS402,AT402)-AF402-AI402,$AD402-SUM($AE402:AJ402)))*$I$44*IF(AU402&lt;$I$33,1,0),0)</f>
        <v>0</v>
      </c>
      <c r="AL402" s="3">
        <f>MAX(0,MIN(AL$71,$AD402-SUM($AE402:AK402)))</f>
        <v>0</v>
      </c>
      <c r="AM402" s="3">
        <f t="shared" si="150"/>
        <v>0.91324207989203721</v>
      </c>
      <c r="AO402" s="55">
        <v>16.2</v>
      </c>
      <c r="AP402" s="58">
        <f t="shared" si="138"/>
        <v>3.6593925985507205</v>
      </c>
      <c r="AQ402" s="56">
        <f>IF($I$37="indtastes",$I$38,VLOOKUP(ROUND(AO402,0),'COP og ydelse'!$F$5:$J$31,3))</f>
        <v>4.0242577599999994</v>
      </c>
      <c r="AR402" s="56">
        <f t="shared" si="139"/>
        <v>3.6593925985507205</v>
      </c>
      <c r="AS402" s="56">
        <f t="shared" si="140"/>
        <v>2</v>
      </c>
      <c r="AT402" s="56">
        <f>IF($I$35="Ja",VLOOKUP(ROUND(AO402,0),'COP og ydelse'!$F$5:$J$31,5)/'COP og ydelse'!$J$14*$I$43,0)</f>
        <v>3.2929333759373134</v>
      </c>
      <c r="AU402" s="3">
        <f t="shared" si="141"/>
        <v>206.28857621814905</v>
      </c>
      <c r="AV402" s="3">
        <f t="shared" si="142"/>
        <v>0</v>
      </c>
      <c r="AW402" s="3">
        <f t="shared" si="143"/>
        <v>0</v>
      </c>
      <c r="AX402" s="3">
        <f t="shared" si="151"/>
        <v>1</v>
      </c>
      <c r="AY402" s="56">
        <f t="shared" si="144"/>
        <v>3.6593925985507205</v>
      </c>
      <c r="AZ402" s="3">
        <f t="shared" si="152"/>
        <v>0</v>
      </c>
      <c r="BA402" s="3">
        <f t="shared" si="146"/>
        <v>206.28857621814905</v>
      </c>
      <c r="BB402" s="3">
        <f t="shared" si="153"/>
        <v>0</v>
      </c>
    </row>
    <row r="403" spans="9:54">
      <c r="I403" s="18"/>
      <c r="J403" s="16"/>
      <c r="M403" s="8">
        <f t="shared" si="154"/>
        <v>327</v>
      </c>
      <c r="N403" s="2">
        <v>4.5547950000000048</v>
      </c>
      <c r="O403" s="2">
        <v>0</v>
      </c>
      <c r="Q403" s="9">
        <f t="shared" si="133"/>
        <v>327</v>
      </c>
      <c r="R403" s="3">
        <f t="shared" si="134"/>
        <v>0.91324207989203721</v>
      </c>
      <c r="S403" s="3">
        <f t="shared" si="147"/>
        <v>0.91324207989203721</v>
      </c>
      <c r="T403" s="3">
        <f>MAX(0,MIN(T$71,$R403-SUM($S403:S403)))</f>
        <v>0</v>
      </c>
      <c r="U403" s="56">
        <f t="shared" si="135"/>
        <v>0</v>
      </c>
      <c r="V403" s="3">
        <f>MAX(0,MIN(V$71,$R403-SUM($S403:U403)))</f>
        <v>0</v>
      </c>
      <c r="W403" s="3">
        <f>MAX(0,MIN(W$71,$R403-SUM($S403:V403)))</f>
        <v>0</v>
      </c>
      <c r="X403" s="3">
        <f>MAX(0,MIN(X$71,$R403-SUM($S403:W403)))</f>
        <v>0</v>
      </c>
      <c r="Y403" s="3">
        <f>MAX(0,MIN(Y$71,$R403-SUM($S403:X403)))</f>
        <v>0</v>
      </c>
      <c r="Z403" s="3">
        <f>MAX(0,MIN(Z$71,$R403-SUM($S403:Y403)))</f>
        <v>0</v>
      </c>
      <c r="AA403" s="3">
        <f t="shared" si="148"/>
        <v>0.91324207989203721</v>
      </c>
      <c r="AC403" s="9">
        <f t="shared" si="136"/>
        <v>327</v>
      </c>
      <c r="AD403" s="3">
        <f t="shared" si="137"/>
        <v>0.91324207989203721</v>
      </c>
      <c r="AE403" s="3">
        <f>MIN(R403,Solvarmeproduktion!M331*$I$16/1000/24)</f>
        <v>0.91324207989203721</v>
      </c>
      <c r="AF403" s="3">
        <f>IF($I$35="Ja",MAX(0,MIN(IF($I$36="væske",AS403,AT403),$AD403-SUM($AE403:AE403)))*$I$44*IF(AU403&lt;$I$23,1,0),0)</f>
        <v>0</v>
      </c>
      <c r="AG403" s="56">
        <f t="shared" si="149"/>
        <v>0</v>
      </c>
      <c r="AH403" s="3">
        <f>MAX(0,MIN(AH$71,$AD403-SUM($AE403:AG403)))</f>
        <v>0</v>
      </c>
      <c r="AI403" s="3">
        <f>IF($I$35="Ja",MAX(0,MIN(IF($I$36="væske",AS403,AT403)-AF403,$AD403-SUM($AE403:AH403)))*$I$44*IF(AU403&lt;$I$29,1,0),0)</f>
        <v>0</v>
      </c>
      <c r="AJ403" s="3">
        <f>MAX(0,MIN(AJ$71,$AD403-SUM($AE403:AI403)))</f>
        <v>0</v>
      </c>
      <c r="AK403" s="3">
        <f>IF($I$35="Ja",MAX(0,MIN(IF($I$36="væske",AS403,AT403)-AF403-AI403,$AD403-SUM($AE403:AJ403)))*$I$44*IF(AU403&lt;$I$33,1,0),0)</f>
        <v>0</v>
      </c>
      <c r="AL403" s="3">
        <f>MAX(0,MIN(AL$71,$AD403-SUM($AE403:AK403)))</f>
        <v>0</v>
      </c>
      <c r="AM403" s="3">
        <f t="shared" si="150"/>
        <v>0.91324207989203721</v>
      </c>
      <c r="AO403" s="55">
        <v>16.3</v>
      </c>
      <c r="AP403" s="58">
        <f t="shared" si="138"/>
        <v>3.6593925985507205</v>
      </c>
      <c r="AQ403" s="56">
        <f>IF($I$37="indtastes",$I$38,VLOOKUP(ROUND(AO403,0),'COP og ydelse'!$F$5:$J$31,3))</f>
        <v>4.0242577599999994</v>
      </c>
      <c r="AR403" s="56">
        <f t="shared" si="139"/>
        <v>3.6593925985507205</v>
      </c>
      <c r="AS403" s="56">
        <f t="shared" si="140"/>
        <v>2</v>
      </c>
      <c r="AT403" s="56">
        <f>IF($I$35="Ja",VLOOKUP(ROUND(AO403,0),'COP og ydelse'!$F$5:$J$31,5)/'COP og ydelse'!$J$14*$I$43,0)</f>
        <v>3.2929333759373134</v>
      </c>
      <c r="AU403" s="3">
        <f t="shared" si="141"/>
        <v>206.28857621814905</v>
      </c>
      <c r="AV403" s="3">
        <f t="shared" si="142"/>
        <v>0</v>
      </c>
      <c r="AW403" s="3">
        <f t="shared" si="143"/>
        <v>0</v>
      </c>
      <c r="AX403" s="3">
        <f t="shared" si="151"/>
        <v>1</v>
      </c>
      <c r="AY403" s="56">
        <f t="shared" si="144"/>
        <v>3.6593925985507205</v>
      </c>
      <c r="AZ403" s="3">
        <f t="shared" si="152"/>
        <v>0</v>
      </c>
      <c r="BA403" s="3">
        <f t="shared" si="146"/>
        <v>206.28857621814905</v>
      </c>
      <c r="BB403" s="3">
        <f t="shared" si="153"/>
        <v>0</v>
      </c>
    </row>
    <row r="404" spans="9:54">
      <c r="I404" s="18"/>
      <c r="J404" s="16"/>
      <c r="M404" s="8">
        <f t="shared" si="154"/>
        <v>328</v>
      </c>
      <c r="N404" s="2">
        <v>4.5547950000000048</v>
      </c>
      <c r="O404" s="2">
        <v>0</v>
      </c>
      <c r="Q404" s="9">
        <f t="shared" si="133"/>
        <v>328</v>
      </c>
      <c r="R404" s="3">
        <f t="shared" si="134"/>
        <v>0.91324207989203721</v>
      </c>
      <c r="S404" s="3">
        <f t="shared" si="147"/>
        <v>0.91324207989203721</v>
      </c>
      <c r="T404" s="3">
        <f>MAX(0,MIN(T$71,$R404-SUM($S404:S404)))</f>
        <v>0</v>
      </c>
      <c r="U404" s="56">
        <f t="shared" si="135"/>
        <v>0</v>
      </c>
      <c r="V404" s="3">
        <f>MAX(0,MIN(V$71,$R404-SUM($S404:U404)))</f>
        <v>0</v>
      </c>
      <c r="W404" s="3">
        <f>MAX(0,MIN(W$71,$R404-SUM($S404:V404)))</f>
        <v>0</v>
      </c>
      <c r="X404" s="3">
        <f>MAX(0,MIN(X$71,$R404-SUM($S404:W404)))</f>
        <v>0</v>
      </c>
      <c r="Y404" s="3">
        <f>MAX(0,MIN(Y$71,$R404-SUM($S404:X404)))</f>
        <v>0</v>
      </c>
      <c r="Z404" s="3">
        <f>MAX(0,MIN(Z$71,$R404-SUM($S404:Y404)))</f>
        <v>0</v>
      </c>
      <c r="AA404" s="3">
        <f t="shared" si="148"/>
        <v>0.91324207989203721</v>
      </c>
      <c r="AC404" s="9">
        <f t="shared" si="136"/>
        <v>328</v>
      </c>
      <c r="AD404" s="3">
        <f t="shared" si="137"/>
        <v>0.91324207989203721</v>
      </c>
      <c r="AE404" s="3">
        <f>MIN(R404,Solvarmeproduktion!M332*$I$16/1000/24)</f>
        <v>0.91324207989203721</v>
      </c>
      <c r="AF404" s="3">
        <f>IF($I$35="Ja",MAX(0,MIN(IF($I$36="væske",AS404,AT404),$AD404-SUM($AE404:AE404)))*$I$44*IF(AU404&lt;$I$23,1,0),0)</f>
        <v>0</v>
      </c>
      <c r="AG404" s="56">
        <f t="shared" si="149"/>
        <v>0</v>
      </c>
      <c r="AH404" s="3">
        <f>MAX(0,MIN(AH$71,$AD404-SUM($AE404:AG404)))</f>
        <v>0</v>
      </c>
      <c r="AI404" s="3">
        <f>IF($I$35="Ja",MAX(0,MIN(IF($I$36="væske",AS404,AT404)-AF404,$AD404-SUM($AE404:AH404)))*$I$44*IF(AU404&lt;$I$29,1,0),0)</f>
        <v>0</v>
      </c>
      <c r="AJ404" s="3">
        <f>MAX(0,MIN(AJ$71,$AD404-SUM($AE404:AI404)))</f>
        <v>0</v>
      </c>
      <c r="AK404" s="3">
        <f>IF($I$35="Ja",MAX(0,MIN(IF($I$36="væske",AS404,AT404)-AF404-AI404,$AD404-SUM($AE404:AJ404)))*$I$44*IF(AU404&lt;$I$33,1,0),0)</f>
        <v>0</v>
      </c>
      <c r="AL404" s="3">
        <f>MAX(0,MIN(AL$71,$AD404-SUM($AE404:AK404)))</f>
        <v>0</v>
      </c>
      <c r="AM404" s="3">
        <f t="shared" si="150"/>
        <v>0.91324207989203721</v>
      </c>
      <c r="AO404" s="55">
        <v>16.3</v>
      </c>
      <c r="AP404" s="58">
        <f t="shared" si="138"/>
        <v>3.6593925985507205</v>
      </c>
      <c r="AQ404" s="56">
        <f>IF($I$37="indtastes",$I$38,VLOOKUP(ROUND(AO404,0),'COP og ydelse'!$F$5:$J$31,3))</f>
        <v>4.0242577599999994</v>
      </c>
      <c r="AR404" s="56">
        <f t="shared" si="139"/>
        <v>3.6593925985507205</v>
      </c>
      <c r="AS404" s="56">
        <f t="shared" si="140"/>
        <v>2</v>
      </c>
      <c r="AT404" s="56">
        <f>IF($I$35="Ja",VLOOKUP(ROUND(AO404,0),'COP og ydelse'!$F$5:$J$31,5)/'COP og ydelse'!$J$14*$I$43,0)</f>
        <v>3.2929333759373134</v>
      </c>
      <c r="AU404" s="3">
        <f t="shared" si="141"/>
        <v>206.28857621814905</v>
      </c>
      <c r="AV404" s="3">
        <f t="shared" si="142"/>
        <v>0</v>
      </c>
      <c r="AW404" s="3">
        <f t="shared" si="143"/>
        <v>0</v>
      </c>
      <c r="AX404" s="3">
        <f t="shared" si="151"/>
        <v>1</v>
      </c>
      <c r="AY404" s="56">
        <f t="shared" si="144"/>
        <v>3.6593925985507205</v>
      </c>
      <c r="AZ404" s="3">
        <f t="shared" si="152"/>
        <v>0</v>
      </c>
      <c r="BA404" s="3">
        <f t="shared" si="146"/>
        <v>206.28857621814905</v>
      </c>
      <c r="BB404" s="3">
        <f t="shared" si="153"/>
        <v>0</v>
      </c>
    </row>
    <row r="405" spans="9:54">
      <c r="I405" s="18"/>
      <c r="J405" s="16"/>
      <c r="M405" s="8">
        <f t="shared" si="154"/>
        <v>329</v>
      </c>
      <c r="N405" s="2">
        <v>4.5547950000000048</v>
      </c>
      <c r="O405" s="2">
        <v>0</v>
      </c>
      <c r="Q405" s="9">
        <f t="shared" si="133"/>
        <v>329</v>
      </c>
      <c r="R405" s="3">
        <f t="shared" si="134"/>
        <v>0.91324207989203721</v>
      </c>
      <c r="S405" s="3">
        <f t="shared" si="147"/>
        <v>0.91324207989203721</v>
      </c>
      <c r="T405" s="3">
        <f>MAX(0,MIN(T$71,$R405-SUM($S405:S405)))</f>
        <v>0</v>
      </c>
      <c r="U405" s="56">
        <f t="shared" si="135"/>
        <v>0</v>
      </c>
      <c r="V405" s="3">
        <f>MAX(0,MIN(V$71,$R405-SUM($S405:U405)))</f>
        <v>0</v>
      </c>
      <c r="W405" s="3">
        <f>MAX(0,MIN(W$71,$R405-SUM($S405:V405)))</f>
        <v>0</v>
      </c>
      <c r="X405" s="3">
        <f>MAX(0,MIN(X$71,$R405-SUM($S405:W405)))</f>
        <v>0</v>
      </c>
      <c r="Y405" s="3">
        <f>MAX(0,MIN(Y$71,$R405-SUM($S405:X405)))</f>
        <v>0</v>
      </c>
      <c r="Z405" s="3">
        <f>MAX(0,MIN(Z$71,$R405-SUM($S405:Y405)))</f>
        <v>0</v>
      </c>
      <c r="AA405" s="3">
        <f t="shared" si="148"/>
        <v>0.91324207989203721</v>
      </c>
      <c r="AC405" s="9">
        <f t="shared" si="136"/>
        <v>329</v>
      </c>
      <c r="AD405" s="3">
        <f t="shared" si="137"/>
        <v>0.91324207989203721</v>
      </c>
      <c r="AE405" s="3">
        <f>MIN(R405,Solvarmeproduktion!M333*$I$16/1000/24)</f>
        <v>0.91324207989203721</v>
      </c>
      <c r="AF405" s="3">
        <f>IF($I$35="Ja",MAX(0,MIN(IF($I$36="væske",AS405,AT405),$AD405-SUM($AE405:AE405)))*$I$44*IF(AU405&lt;$I$23,1,0),0)</f>
        <v>0</v>
      </c>
      <c r="AG405" s="56">
        <f t="shared" si="149"/>
        <v>0</v>
      </c>
      <c r="AH405" s="3">
        <f>MAX(0,MIN(AH$71,$AD405-SUM($AE405:AG405)))</f>
        <v>0</v>
      </c>
      <c r="AI405" s="3">
        <f>IF($I$35="Ja",MAX(0,MIN(IF($I$36="væske",AS405,AT405)-AF405,$AD405-SUM($AE405:AH405)))*$I$44*IF(AU405&lt;$I$29,1,0),0)</f>
        <v>0</v>
      </c>
      <c r="AJ405" s="3">
        <f>MAX(0,MIN(AJ$71,$AD405-SUM($AE405:AI405)))</f>
        <v>0</v>
      </c>
      <c r="AK405" s="3">
        <f>IF($I$35="Ja",MAX(0,MIN(IF($I$36="væske",AS405,AT405)-AF405-AI405,$AD405-SUM($AE405:AJ405)))*$I$44*IF(AU405&lt;$I$33,1,0),0)</f>
        <v>0</v>
      </c>
      <c r="AL405" s="3">
        <f>MAX(0,MIN(AL$71,$AD405-SUM($AE405:AK405)))</f>
        <v>0</v>
      </c>
      <c r="AM405" s="3">
        <f t="shared" si="150"/>
        <v>0.91324207989203721</v>
      </c>
      <c r="AO405" s="55">
        <v>16.5</v>
      </c>
      <c r="AP405" s="58">
        <f t="shared" si="138"/>
        <v>3.6593925985507205</v>
      </c>
      <c r="AQ405" s="56">
        <f>IF($I$37="indtastes",$I$38,VLOOKUP(ROUND(AO405,0),'COP og ydelse'!$F$5:$J$31,3))</f>
        <v>4.0820494900000002</v>
      </c>
      <c r="AR405" s="56">
        <f t="shared" si="139"/>
        <v>3.6593925985507205</v>
      </c>
      <c r="AS405" s="56">
        <f t="shared" si="140"/>
        <v>2</v>
      </c>
      <c r="AT405" s="56">
        <f>IF($I$35="Ja",VLOOKUP(ROUND(AO405,0),'COP og ydelse'!$F$5:$J$31,5)/'COP og ydelse'!$J$14*$I$43,0)</f>
        <v>3.3827013968173296</v>
      </c>
      <c r="AU405" s="3">
        <f t="shared" si="141"/>
        <v>206.28857621814905</v>
      </c>
      <c r="AV405" s="3">
        <f t="shared" si="142"/>
        <v>0</v>
      </c>
      <c r="AW405" s="3">
        <f t="shared" si="143"/>
        <v>0</v>
      </c>
      <c r="AX405" s="3">
        <f t="shared" si="151"/>
        <v>1</v>
      </c>
      <c r="AY405" s="56">
        <f t="shared" si="144"/>
        <v>3.6593925985507205</v>
      </c>
      <c r="AZ405" s="3">
        <f t="shared" si="152"/>
        <v>0</v>
      </c>
      <c r="BA405" s="3">
        <f t="shared" si="146"/>
        <v>206.28857621814905</v>
      </c>
      <c r="BB405" s="3">
        <f t="shared" si="153"/>
        <v>0</v>
      </c>
    </row>
    <row r="406" spans="9:54">
      <c r="I406" s="18"/>
      <c r="J406" s="16"/>
      <c r="M406" s="8">
        <f t="shared" si="154"/>
        <v>330</v>
      </c>
      <c r="N406" s="2">
        <v>4.5547950000000048</v>
      </c>
      <c r="O406" s="2">
        <v>0</v>
      </c>
      <c r="Q406" s="9">
        <f t="shared" si="133"/>
        <v>330</v>
      </c>
      <c r="R406" s="3">
        <f t="shared" si="134"/>
        <v>0.91324207989203721</v>
      </c>
      <c r="S406" s="3">
        <f t="shared" si="147"/>
        <v>0.91324207989203721</v>
      </c>
      <c r="T406" s="3">
        <f>MAX(0,MIN(T$71,$R406-SUM($S406:S406)))</f>
        <v>0</v>
      </c>
      <c r="U406" s="56">
        <f t="shared" si="135"/>
        <v>0</v>
      </c>
      <c r="V406" s="3">
        <f>MAX(0,MIN(V$71,$R406-SUM($S406:U406)))</f>
        <v>0</v>
      </c>
      <c r="W406" s="3">
        <f>MAX(0,MIN(W$71,$R406-SUM($S406:V406)))</f>
        <v>0</v>
      </c>
      <c r="X406" s="3">
        <f>MAX(0,MIN(X$71,$R406-SUM($S406:W406)))</f>
        <v>0</v>
      </c>
      <c r="Y406" s="3">
        <f>MAX(0,MIN(Y$71,$R406-SUM($S406:X406)))</f>
        <v>0</v>
      </c>
      <c r="Z406" s="3">
        <f>MAX(0,MIN(Z$71,$R406-SUM($S406:Y406)))</f>
        <v>0</v>
      </c>
      <c r="AA406" s="3">
        <f t="shared" si="148"/>
        <v>0.91324207989203721</v>
      </c>
      <c r="AC406" s="9">
        <f t="shared" si="136"/>
        <v>330</v>
      </c>
      <c r="AD406" s="3">
        <f t="shared" si="137"/>
        <v>0.91324207989203721</v>
      </c>
      <c r="AE406" s="3">
        <f>MIN(R406,Solvarmeproduktion!M334*$I$16/1000/24)</f>
        <v>0.91324207989203721</v>
      </c>
      <c r="AF406" s="3">
        <f>IF($I$35="Ja",MAX(0,MIN(IF($I$36="væske",AS406,AT406),$AD406-SUM($AE406:AE406)))*$I$44*IF(AU406&lt;$I$23,1,0),0)</f>
        <v>0</v>
      </c>
      <c r="AG406" s="56">
        <f t="shared" si="149"/>
        <v>0</v>
      </c>
      <c r="AH406" s="3">
        <f>MAX(0,MIN(AH$71,$AD406-SUM($AE406:AG406)))</f>
        <v>0</v>
      </c>
      <c r="AI406" s="3">
        <f>IF($I$35="Ja",MAX(0,MIN(IF($I$36="væske",AS406,AT406)-AF406,$AD406-SUM($AE406:AH406)))*$I$44*IF(AU406&lt;$I$29,1,0),0)</f>
        <v>0</v>
      </c>
      <c r="AJ406" s="3">
        <f>MAX(0,MIN(AJ$71,$AD406-SUM($AE406:AI406)))</f>
        <v>0</v>
      </c>
      <c r="AK406" s="3">
        <f>IF($I$35="Ja",MAX(0,MIN(IF($I$36="væske",AS406,AT406)-AF406-AI406,$AD406-SUM($AE406:AJ406)))*$I$44*IF(AU406&lt;$I$33,1,0),0)</f>
        <v>0</v>
      </c>
      <c r="AL406" s="3">
        <f>MAX(0,MIN(AL$71,$AD406-SUM($AE406:AK406)))</f>
        <v>0</v>
      </c>
      <c r="AM406" s="3">
        <f t="shared" si="150"/>
        <v>0.91324207989203721</v>
      </c>
      <c r="AO406" s="55">
        <v>16.5</v>
      </c>
      <c r="AP406" s="58">
        <f t="shared" si="138"/>
        <v>3.6593925985507205</v>
      </c>
      <c r="AQ406" s="56">
        <f>IF($I$37="indtastes",$I$38,VLOOKUP(ROUND(AO406,0),'COP og ydelse'!$F$5:$J$31,3))</f>
        <v>4.0820494900000002</v>
      </c>
      <c r="AR406" s="56">
        <f t="shared" si="139"/>
        <v>3.6593925985507205</v>
      </c>
      <c r="AS406" s="56">
        <f t="shared" si="140"/>
        <v>2</v>
      </c>
      <c r="AT406" s="56">
        <f>IF($I$35="Ja",VLOOKUP(ROUND(AO406,0),'COP og ydelse'!$F$5:$J$31,5)/'COP og ydelse'!$J$14*$I$43,0)</f>
        <v>3.3827013968173296</v>
      </c>
      <c r="AU406" s="3">
        <f t="shared" si="141"/>
        <v>206.28857621814905</v>
      </c>
      <c r="AV406" s="3">
        <f t="shared" si="142"/>
        <v>0</v>
      </c>
      <c r="AW406" s="3">
        <f t="shared" si="143"/>
        <v>0</v>
      </c>
      <c r="AX406" s="3">
        <f t="shared" si="151"/>
        <v>1</v>
      </c>
      <c r="AY406" s="56">
        <f t="shared" si="144"/>
        <v>3.6593925985507205</v>
      </c>
      <c r="AZ406" s="3">
        <f t="shared" si="152"/>
        <v>0</v>
      </c>
      <c r="BA406" s="3">
        <f t="shared" si="146"/>
        <v>206.28857621814905</v>
      </c>
      <c r="BB406" s="3">
        <f t="shared" si="153"/>
        <v>0</v>
      </c>
    </row>
    <row r="407" spans="9:54">
      <c r="I407" s="18"/>
      <c r="J407" s="16"/>
      <c r="M407" s="8">
        <f t="shared" si="154"/>
        <v>331</v>
      </c>
      <c r="N407" s="2">
        <v>4.5547950000000048</v>
      </c>
      <c r="O407" s="2">
        <v>0</v>
      </c>
      <c r="Q407" s="9">
        <f t="shared" si="133"/>
        <v>331</v>
      </c>
      <c r="R407" s="3">
        <f t="shared" si="134"/>
        <v>0.91324207989203721</v>
      </c>
      <c r="S407" s="3">
        <f t="shared" si="147"/>
        <v>0.91324207989203721</v>
      </c>
      <c r="T407" s="3">
        <f>MAX(0,MIN(T$71,$R407-SUM($S407:S407)))</f>
        <v>0</v>
      </c>
      <c r="U407" s="56">
        <f t="shared" si="135"/>
        <v>0</v>
      </c>
      <c r="V407" s="3">
        <f>MAX(0,MIN(V$71,$R407-SUM($S407:U407)))</f>
        <v>0</v>
      </c>
      <c r="W407" s="3">
        <f>MAX(0,MIN(W$71,$R407-SUM($S407:V407)))</f>
        <v>0</v>
      </c>
      <c r="X407" s="3">
        <f>MAX(0,MIN(X$71,$R407-SUM($S407:W407)))</f>
        <v>0</v>
      </c>
      <c r="Y407" s="3">
        <f>MAX(0,MIN(Y$71,$R407-SUM($S407:X407)))</f>
        <v>0</v>
      </c>
      <c r="Z407" s="3">
        <f>MAX(0,MIN(Z$71,$R407-SUM($S407:Y407)))</f>
        <v>0</v>
      </c>
      <c r="AA407" s="3">
        <f t="shared" si="148"/>
        <v>0.91324207989203721</v>
      </c>
      <c r="AC407" s="9">
        <f t="shared" si="136"/>
        <v>331</v>
      </c>
      <c r="AD407" s="3">
        <f t="shared" si="137"/>
        <v>0.91324207989203721</v>
      </c>
      <c r="AE407" s="3">
        <f>MIN(R407,Solvarmeproduktion!M335*$I$16/1000/24)</f>
        <v>0.91324207989203721</v>
      </c>
      <c r="AF407" s="3">
        <f>IF($I$35="Ja",MAX(0,MIN(IF($I$36="væske",AS407,AT407),$AD407-SUM($AE407:AE407)))*$I$44*IF(AU407&lt;$I$23,1,0),0)</f>
        <v>0</v>
      </c>
      <c r="AG407" s="56">
        <f t="shared" si="149"/>
        <v>0</v>
      </c>
      <c r="AH407" s="3">
        <f>MAX(0,MIN(AH$71,$AD407-SUM($AE407:AG407)))</f>
        <v>0</v>
      </c>
      <c r="AI407" s="3">
        <f>IF($I$35="Ja",MAX(0,MIN(IF($I$36="væske",AS407,AT407)-AF407,$AD407-SUM($AE407:AH407)))*$I$44*IF(AU407&lt;$I$29,1,0),0)</f>
        <v>0</v>
      </c>
      <c r="AJ407" s="3">
        <f>MAX(0,MIN(AJ$71,$AD407-SUM($AE407:AI407)))</f>
        <v>0</v>
      </c>
      <c r="AK407" s="3">
        <f>IF($I$35="Ja",MAX(0,MIN(IF($I$36="væske",AS407,AT407)-AF407-AI407,$AD407-SUM($AE407:AJ407)))*$I$44*IF(AU407&lt;$I$33,1,0),0)</f>
        <v>0</v>
      </c>
      <c r="AL407" s="3">
        <f>MAX(0,MIN(AL$71,$AD407-SUM($AE407:AK407)))</f>
        <v>0</v>
      </c>
      <c r="AM407" s="3">
        <f t="shared" si="150"/>
        <v>0.91324207989203721</v>
      </c>
      <c r="AO407" s="55">
        <v>16.5</v>
      </c>
      <c r="AP407" s="58">
        <f t="shared" si="138"/>
        <v>3.6593925985507205</v>
      </c>
      <c r="AQ407" s="56">
        <f>IF($I$37="indtastes",$I$38,VLOOKUP(ROUND(AO407,0),'COP og ydelse'!$F$5:$J$31,3))</f>
        <v>4.0820494900000002</v>
      </c>
      <c r="AR407" s="56">
        <f t="shared" si="139"/>
        <v>3.6593925985507205</v>
      </c>
      <c r="AS407" s="56">
        <f t="shared" si="140"/>
        <v>2</v>
      </c>
      <c r="AT407" s="56">
        <f>IF($I$35="Ja",VLOOKUP(ROUND(AO407,0),'COP og ydelse'!$F$5:$J$31,5)/'COP og ydelse'!$J$14*$I$43,0)</f>
        <v>3.3827013968173296</v>
      </c>
      <c r="AU407" s="3">
        <f t="shared" si="141"/>
        <v>206.28857621814905</v>
      </c>
      <c r="AV407" s="3">
        <f t="shared" si="142"/>
        <v>0</v>
      </c>
      <c r="AW407" s="3">
        <f t="shared" si="143"/>
        <v>0</v>
      </c>
      <c r="AX407" s="3">
        <f t="shared" si="151"/>
        <v>1</v>
      </c>
      <c r="AY407" s="56">
        <f t="shared" si="144"/>
        <v>3.6593925985507205</v>
      </c>
      <c r="AZ407" s="3">
        <f t="shared" si="152"/>
        <v>0</v>
      </c>
      <c r="BA407" s="3">
        <f t="shared" si="146"/>
        <v>206.28857621814905</v>
      </c>
      <c r="BB407" s="3">
        <f t="shared" si="153"/>
        <v>0</v>
      </c>
    </row>
    <row r="408" spans="9:54">
      <c r="I408" s="18"/>
      <c r="J408" s="16"/>
      <c r="M408" s="8">
        <f t="shared" si="154"/>
        <v>332</v>
      </c>
      <c r="N408" s="2">
        <v>4.5547950000000048</v>
      </c>
      <c r="O408" s="2">
        <v>0</v>
      </c>
      <c r="Q408" s="9">
        <f t="shared" si="133"/>
        <v>332</v>
      </c>
      <c r="R408" s="3">
        <f t="shared" si="134"/>
        <v>0.91324207989203721</v>
      </c>
      <c r="S408" s="3">
        <f t="shared" si="147"/>
        <v>0.90939728750267845</v>
      </c>
      <c r="T408" s="3">
        <f>MAX(0,MIN(T$71,$R408-SUM($S408:S408)))</f>
        <v>0</v>
      </c>
      <c r="U408" s="56">
        <f t="shared" si="135"/>
        <v>0</v>
      </c>
      <c r="V408" s="3">
        <f>MAX(0,MIN(V$71,$R408-SUM($S408:U408)))</f>
        <v>0</v>
      </c>
      <c r="W408" s="3">
        <f>MAX(0,MIN(W$71,$R408-SUM($S408:V408)))</f>
        <v>0</v>
      </c>
      <c r="X408" s="3">
        <f>MAX(0,MIN(X$71,$R408-SUM($S408:W408)))</f>
        <v>3.8447923893587532E-3</v>
      </c>
      <c r="Y408" s="3">
        <f>MAX(0,MIN(Y$71,$R408-SUM($S408:X408)))</f>
        <v>0</v>
      </c>
      <c r="Z408" s="3">
        <f>MAX(0,MIN(Z$71,$R408-SUM($S408:Y408)))</f>
        <v>0</v>
      </c>
      <c r="AA408" s="3">
        <f t="shared" si="148"/>
        <v>0.90939728750267845</v>
      </c>
      <c r="AC408" s="9">
        <f t="shared" si="136"/>
        <v>332</v>
      </c>
      <c r="AD408" s="3">
        <f t="shared" si="137"/>
        <v>0.91324207989203721</v>
      </c>
      <c r="AE408" s="3">
        <f>MIN(R408,Solvarmeproduktion!M336*$I$16/1000/24)</f>
        <v>0.90939728750267845</v>
      </c>
      <c r="AF408" s="3">
        <f>IF($I$35="Ja",MAX(0,MIN(IF($I$36="væske",AS408,AT408),$AD408-SUM($AE408:AE408)))*$I$44*IF(AU408&lt;$I$23,1,0),0)</f>
        <v>3.8447923893587532E-3</v>
      </c>
      <c r="AG408" s="56">
        <f t="shared" si="149"/>
        <v>0</v>
      </c>
      <c r="AH408" s="3">
        <f>MAX(0,MIN(AH$71,$AD408-SUM($AE408:AG408)))</f>
        <v>0</v>
      </c>
      <c r="AI408" s="3">
        <f>IF($I$35="Ja",MAX(0,MIN(IF($I$36="væske",AS408,AT408)-AF408,$AD408-SUM($AE408:AH408)))*$I$44*IF(AU408&lt;$I$29,1,0),0)</f>
        <v>0</v>
      </c>
      <c r="AJ408" s="3">
        <f>MAX(0,MIN(AJ$71,$AD408-SUM($AE408:AI408)))</f>
        <v>0</v>
      </c>
      <c r="AK408" s="3">
        <f>IF($I$35="Ja",MAX(0,MIN(IF($I$36="væske",AS408,AT408)-AF408-AI408,$AD408-SUM($AE408:AJ408)))*$I$44*IF(AU408&lt;$I$33,1,0),0)</f>
        <v>0</v>
      </c>
      <c r="AL408" s="3">
        <f>MAX(0,MIN(AL$71,$AD408-SUM($AE408:AK408)))</f>
        <v>0</v>
      </c>
      <c r="AM408" s="3">
        <f t="shared" si="150"/>
        <v>0.90939728750267845</v>
      </c>
      <c r="AO408" s="55">
        <v>16.600000000000001</v>
      </c>
      <c r="AP408" s="58">
        <f t="shared" si="138"/>
        <v>3.6593925985507205</v>
      </c>
      <c r="AQ408" s="56">
        <f>IF($I$37="indtastes",$I$38,VLOOKUP(ROUND(AO408,0),'COP og ydelse'!$F$5:$J$31,3))</f>
        <v>4.0820494900000002</v>
      </c>
      <c r="AR408" s="56">
        <f t="shared" si="139"/>
        <v>3.6593925985507205</v>
      </c>
      <c r="AS408" s="56">
        <f t="shared" si="140"/>
        <v>2</v>
      </c>
      <c r="AT408" s="56">
        <f>IF($I$35="Ja",VLOOKUP(ROUND(AO408,0),'COP og ydelse'!$F$5:$J$31,5)/'COP og ydelse'!$J$14*$I$43,0)</f>
        <v>3.3827013968173296</v>
      </c>
      <c r="AU408" s="3">
        <f t="shared" si="141"/>
        <v>206.28857621814905</v>
      </c>
      <c r="AV408" s="3">
        <f t="shared" si="142"/>
        <v>3.8447923893587532E-3</v>
      </c>
      <c r="AW408" s="3">
        <f t="shared" si="143"/>
        <v>0</v>
      </c>
      <c r="AX408" s="3">
        <f t="shared" si="151"/>
        <v>1</v>
      </c>
      <c r="AY408" s="56">
        <f t="shared" si="144"/>
        <v>3.6593925985507205</v>
      </c>
      <c r="AZ408" s="3">
        <f t="shared" si="152"/>
        <v>1.0506640885925875E-3</v>
      </c>
      <c r="BA408" s="3">
        <f t="shared" si="146"/>
        <v>206.28857621814905</v>
      </c>
      <c r="BB408" s="3">
        <f t="shared" si="153"/>
        <v>0.7931367478551925</v>
      </c>
    </row>
    <row r="409" spans="9:54">
      <c r="I409" s="18"/>
      <c r="J409" s="16"/>
      <c r="M409" s="8">
        <f t="shared" si="154"/>
        <v>333</v>
      </c>
      <c r="N409" s="2">
        <v>4.5547950000000048</v>
      </c>
      <c r="O409" s="2">
        <v>0</v>
      </c>
      <c r="Q409" s="9">
        <f t="shared" si="133"/>
        <v>333</v>
      </c>
      <c r="R409" s="3">
        <f t="shared" si="134"/>
        <v>0.91324207989203721</v>
      </c>
      <c r="S409" s="3">
        <f t="shared" si="147"/>
        <v>0.90401081751250001</v>
      </c>
      <c r="T409" s="3">
        <f>MAX(0,MIN(T$71,$R409-SUM($S409:S409)))</f>
        <v>0</v>
      </c>
      <c r="U409" s="56">
        <f t="shared" si="135"/>
        <v>0</v>
      </c>
      <c r="V409" s="3">
        <f>MAX(0,MIN(V$71,$R409-SUM($S409:U409)))</f>
        <v>0</v>
      </c>
      <c r="W409" s="3">
        <f>MAX(0,MIN(W$71,$R409-SUM($S409:V409)))</f>
        <v>0</v>
      </c>
      <c r="X409" s="3">
        <f>MAX(0,MIN(X$71,$R409-SUM($S409:W409)))</f>
        <v>9.2312623795371973E-3</v>
      </c>
      <c r="Y409" s="3">
        <f>MAX(0,MIN(Y$71,$R409-SUM($S409:X409)))</f>
        <v>0</v>
      </c>
      <c r="Z409" s="3">
        <f>MAX(0,MIN(Z$71,$R409-SUM($S409:Y409)))</f>
        <v>0</v>
      </c>
      <c r="AA409" s="3">
        <f t="shared" si="148"/>
        <v>0.90401081751250001</v>
      </c>
      <c r="AC409" s="9">
        <f t="shared" si="136"/>
        <v>333</v>
      </c>
      <c r="AD409" s="3">
        <f t="shared" si="137"/>
        <v>0.91324207989203721</v>
      </c>
      <c r="AE409" s="3">
        <f>MIN(R409,Solvarmeproduktion!M337*$I$16/1000/24)</f>
        <v>0.90401081751250001</v>
      </c>
      <c r="AF409" s="3">
        <f>IF($I$35="Ja",MAX(0,MIN(IF($I$36="væske",AS409,AT409),$AD409-SUM($AE409:AE409)))*$I$44*IF(AU409&lt;$I$23,1,0),0)</f>
        <v>9.2312623795371973E-3</v>
      </c>
      <c r="AG409" s="56">
        <f t="shared" si="149"/>
        <v>0</v>
      </c>
      <c r="AH409" s="3">
        <f>MAX(0,MIN(AH$71,$AD409-SUM($AE409:AG409)))</f>
        <v>0</v>
      </c>
      <c r="AI409" s="3">
        <f>IF($I$35="Ja",MAX(0,MIN(IF($I$36="væske",AS409,AT409)-AF409,$AD409-SUM($AE409:AH409)))*$I$44*IF(AU409&lt;$I$29,1,0),0)</f>
        <v>0</v>
      </c>
      <c r="AJ409" s="3">
        <f>MAX(0,MIN(AJ$71,$AD409-SUM($AE409:AI409)))</f>
        <v>0</v>
      </c>
      <c r="AK409" s="3">
        <f>IF($I$35="Ja",MAX(0,MIN(IF($I$36="væske",AS409,AT409)-AF409-AI409,$AD409-SUM($AE409:AJ409)))*$I$44*IF(AU409&lt;$I$33,1,0),0)</f>
        <v>0</v>
      </c>
      <c r="AL409" s="3">
        <f>MAX(0,MIN(AL$71,$AD409-SUM($AE409:AK409)))</f>
        <v>0</v>
      </c>
      <c r="AM409" s="3">
        <f t="shared" si="150"/>
        <v>0.90401081751250001</v>
      </c>
      <c r="AO409" s="55">
        <v>16.7</v>
      </c>
      <c r="AP409" s="58">
        <f t="shared" si="138"/>
        <v>3.6593925985507205</v>
      </c>
      <c r="AQ409" s="56">
        <f>IF($I$37="indtastes",$I$38,VLOOKUP(ROUND(AO409,0),'COP og ydelse'!$F$5:$J$31,3))</f>
        <v>4.0820494900000002</v>
      </c>
      <c r="AR409" s="56">
        <f t="shared" si="139"/>
        <v>3.6593925985507205</v>
      </c>
      <c r="AS409" s="56">
        <f t="shared" si="140"/>
        <v>2</v>
      </c>
      <c r="AT409" s="56">
        <f>IF($I$35="Ja",VLOOKUP(ROUND(AO409,0),'COP og ydelse'!$F$5:$J$31,5)/'COP og ydelse'!$J$14*$I$43,0)</f>
        <v>3.3827013968173296</v>
      </c>
      <c r="AU409" s="3">
        <f t="shared" si="141"/>
        <v>206.28857621814905</v>
      </c>
      <c r="AV409" s="3">
        <f t="shared" si="142"/>
        <v>9.2312623795371973E-3</v>
      </c>
      <c r="AW409" s="3">
        <f t="shared" si="143"/>
        <v>0</v>
      </c>
      <c r="AX409" s="3">
        <f t="shared" si="151"/>
        <v>1</v>
      </c>
      <c r="AY409" s="56">
        <f t="shared" si="144"/>
        <v>3.6593925985507205</v>
      </c>
      <c r="AZ409" s="3">
        <f t="shared" si="152"/>
        <v>2.5226214818254758E-3</v>
      </c>
      <c r="BA409" s="3">
        <f t="shared" si="146"/>
        <v>206.28857621814905</v>
      </c>
      <c r="BB409" s="3">
        <f t="shared" si="153"/>
        <v>1.904303972970891</v>
      </c>
    </row>
    <row r="410" spans="9:54">
      <c r="I410" s="18"/>
      <c r="J410" s="16"/>
      <c r="M410" s="8">
        <f t="shared" si="154"/>
        <v>334</v>
      </c>
      <c r="N410" s="2">
        <v>4.5547950000000048</v>
      </c>
      <c r="O410" s="2">
        <v>0</v>
      </c>
      <c r="Q410" s="9">
        <f t="shared" si="133"/>
        <v>334</v>
      </c>
      <c r="R410" s="3">
        <f t="shared" si="134"/>
        <v>0.91324207989203721</v>
      </c>
      <c r="S410" s="3">
        <f t="shared" si="147"/>
        <v>0.89170006415000003</v>
      </c>
      <c r="T410" s="3">
        <f>MAX(0,MIN(T$71,$R410-SUM($S410:S410)))</f>
        <v>0</v>
      </c>
      <c r="U410" s="56">
        <f t="shared" si="135"/>
        <v>0</v>
      </c>
      <c r="V410" s="3">
        <f>MAX(0,MIN(V$71,$R410-SUM($S410:U410)))</f>
        <v>0</v>
      </c>
      <c r="W410" s="3">
        <f>MAX(0,MIN(W$71,$R410-SUM($S410:V410)))</f>
        <v>0</v>
      </c>
      <c r="X410" s="3">
        <f>MAX(0,MIN(X$71,$R410-SUM($S410:W410)))</f>
        <v>2.1542015742037179E-2</v>
      </c>
      <c r="Y410" s="3">
        <f>MAX(0,MIN(Y$71,$R410-SUM($S410:X410)))</f>
        <v>0</v>
      </c>
      <c r="Z410" s="3">
        <f>MAX(0,MIN(Z$71,$R410-SUM($S410:Y410)))</f>
        <v>0</v>
      </c>
      <c r="AA410" s="3">
        <f t="shared" si="148"/>
        <v>0.89170006415000003</v>
      </c>
      <c r="AC410" s="9">
        <f t="shared" si="136"/>
        <v>334</v>
      </c>
      <c r="AD410" s="3">
        <f t="shared" si="137"/>
        <v>0.91324207989203721</v>
      </c>
      <c r="AE410" s="3">
        <f>MIN(R410,Solvarmeproduktion!M338*$I$16/1000/24)</f>
        <v>0.89170006415000003</v>
      </c>
      <c r="AF410" s="3">
        <f>IF($I$35="Ja",MAX(0,MIN(IF($I$36="væske",AS410,AT410),$AD410-SUM($AE410:AE410)))*$I$44*IF(AU410&lt;$I$23,1,0),0)</f>
        <v>2.1542015742037179E-2</v>
      </c>
      <c r="AG410" s="56">
        <f t="shared" si="149"/>
        <v>0</v>
      </c>
      <c r="AH410" s="3">
        <f>MAX(0,MIN(AH$71,$AD410-SUM($AE410:AG410)))</f>
        <v>0</v>
      </c>
      <c r="AI410" s="3">
        <f>IF($I$35="Ja",MAX(0,MIN(IF($I$36="væske",AS410,AT410)-AF410,$AD410-SUM($AE410:AH410)))*$I$44*IF(AU410&lt;$I$29,1,0),0)</f>
        <v>0</v>
      </c>
      <c r="AJ410" s="3">
        <f>MAX(0,MIN(AJ$71,$AD410-SUM($AE410:AI410)))</f>
        <v>0</v>
      </c>
      <c r="AK410" s="3">
        <f>IF($I$35="Ja",MAX(0,MIN(IF($I$36="væske",AS410,AT410)-AF410-AI410,$AD410-SUM($AE410:AJ410)))*$I$44*IF(AU410&lt;$I$33,1,0),0)</f>
        <v>0</v>
      </c>
      <c r="AL410" s="3">
        <f>MAX(0,MIN(AL$71,$AD410-SUM($AE410:AK410)))</f>
        <v>0</v>
      </c>
      <c r="AM410" s="3">
        <f t="shared" si="150"/>
        <v>0.89170006415000003</v>
      </c>
      <c r="AO410" s="55">
        <v>16.7</v>
      </c>
      <c r="AP410" s="58">
        <f t="shared" si="138"/>
        <v>3.6593925985507205</v>
      </c>
      <c r="AQ410" s="56">
        <f>IF($I$37="indtastes",$I$38,VLOOKUP(ROUND(AO410,0),'COP og ydelse'!$F$5:$J$31,3))</f>
        <v>4.0820494900000002</v>
      </c>
      <c r="AR410" s="56">
        <f t="shared" si="139"/>
        <v>3.6593925985507205</v>
      </c>
      <c r="AS410" s="56">
        <f t="shared" si="140"/>
        <v>2</v>
      </c>
      <c r="AT410" s="56">
        <f>IF($I$35="Ja",VLOOKUP(ROUND(AO410,0),'COP og ydelse'!$F$5:$J$31,5)/'COP og ydelse'!$J$14*$I$43,0)</f>
        <v>3.3827013968173296</v>
      </c>
      <c r="AU410" s="3">
        <f t="shared" si="141"/>
        <v>206.28857621814905</v>
      </c>
      <c r="AV410" s="3">
        <f t="shared" si="142"/>
        <v>2.1542015742037179E-2</v>
      </c>
      <c r="AW410" s="3">
        <f t="shared" si="143"/>
        <v>0</v>
      </c>
      <c r="AX410" s="3">
        <f t="shared" si="151"/>
        <v>1</v>
      </c>
      <c r="AY410" s="56">
        <f t="shared" si="144"/>
        <v>3.6593925985507205</v>
      </c>
      <c r="AZ410" s="3">
        <f t="shared" si="152"/>
        <v>5.8867736002332083E-3</v>
      </c>
      <c r="BA410" s="3">
        <f t="shared" si="146"/>
        <v>206.28857621814905</v>
      </c>
      <c r="BB410" s="3">
        <f t="shared" si="153"/>
        <v>4.4438717562938033</v>
      </c>
    </row>
    <row r="411" spans="9:54">
      <c r="I411" s="18"/>
      <c r="J411" s="16"/>
      <c r="M411" s="8">
        <f t="shared" si="154"/>
        <v>335</v>
      </c>
      <c r="N411" s="2">
        <v>4.5547950000000048</v>
      </c>
      <c r="O411" s="2">
        <v>0</v>
      </c>
      <c r="Q411" s="9">
        <f t="shared" si="133"/>
        <v>335</v>
      </c>
      <c r="R411" s="3">
        <f t="shared" si="134"/>
        <v>0.91324207989203721</v>
      </c>
      <c r="S411" s="3">
        <f t="shared" si="147"/>
        <v>0.8768835435125002</v>
      </c>
      <c r="T411" s="3">
        <f>MAX(0,MIN(T$71,$R411-SUM($S411:S411)))</f>
        <v>0</v>
      </c>
      <c r="U411" s="56">
        <f t="shared" si="135"/>
        <v>0</v>
      </c>
      <c r="V411" s="3">
        <f>MAX(0,MIN(V$71,$R411-SUM($S411:U411)))</f>
        <v>0</v>
      </c>
      <c r="W411" s="3">
        <f>MAX(0,MIN(W$71,$R411-SUM($S411:V411)))</f>
        <v>0</v>
      </c>
      <c r="X411" s="3">
        <f>MAX(0,MIN(X$71,$R411-SUM($S411:W411)))</f>
        <v>3.635853637953701E-2</v>
      </c>
      <c r="Y411" s="3">
        <f>MAX(0,MIN(Y$71,$R411-SUM($S411:X411)))</f>
        <v>0</v>
      </c>
      <c r="Z411" s="3">
        <f>MAX(0,MIN(Z$71,$R411-SUM($S411:Y411)))</f>
        <v>0</v>
      </c>
      <c r="AA411" s="3">
        <f t="shared" si="148"/>
        <v>0.8768835435125002</v>
      </c>
      <c r="AC411" s="9">
        <f t="shared" si="136"/>
        <v>335</v>
      </c>
      <c r="AD411" s="3">
        <f t="shared" si="137"/>
        <v>0.91324207989203721</v>
      </c>
      <c r="AE411" s="3">
        <f>MIN(R411,Solvarmeproduktion!M339*$I$16/1000/24)</f>
        <v>0.8768835435125002</v>
      </c>
      <c r="AF411" s="3">
        <f>IF($I$35="Ja",MAX(0,MIN(IF($I$36="væske",AS411,AT411),$AD411-SUM($AE411:AE411)))*$I$44*IF(AU411&lt;$I$23,1,0),0)</f>
        <v>3.635853637953701E-2</v>
      </c>
      <c r="AG411" s="56">
        <f t="shared" si="149"/>
        <v>0</v>
      </c>
      <c r="AH411" s="3">
        <f>MAX(0,MIN(AH$71,$AD411-SUM($AE411:AG411)))</f>
        <v>0</v>
      </c>
      <c r="AI411" s="3">
        <f>IF($I$35="Ja",MAX(0,MIN(IF($I$36="væske",AS411,AT411)-AF411,$AD411-SUM($AE411:AH411)))*$I$44*IF(AU411&lt;$I$29,1,0),0)</f>
        <v>0</v>
      </c>
      <c r="AJ411" s="3">
        <f>MAX(0,MIN(AJ$71,$AD411-SUM($AE411:AI411)))</f>
        <v>0</v>
      </c>
      <c r="AK411" s="3">
        <f>IF($I$35="Ja",MAX(0,MIN(IF($I$36="væske",AS411,AT411)-AF411-AI411,$AD411-SUM($AE411:AJ411)))*$I$44*IF(AU411&lt;$I$33,1,0),0)</f>
        <v>0</v>
      </c>
      <c r="AL411" s="3">
        <f>MAX(0,MIN(AL$71,$AD411-SUM($AE411:AK411)))</f>
        <v>0</v>
      </c>
      <c r="AM411" s="3">
        <f t="shared" si="150"/>
        <v>0.8768835435125002</v>
      </c>
      <c r="AO411" s="55">
        <v>16.7</v>
      </c>
      <c r="AP411" s="58">
        <f t="shared" si="138"/>
        <v>3.6593925985507205</v>
      </c>
      <c r="AQ411" s="56">
        <f>IF($I$37="indtastes",$I$38,VLOOKUP(ROUND(AO411,0),'COP og ydelse'!$F$5:$J$31,3))</f>
        <v>4.0820494900000002</v>
      </c>
      <c r="AR411" s="56">
        <f t="shared" si="139"/>
        <v>3.6593925985507205</v>
      </c>
      <c r="AS411" s="56">
        <f t="shared" si="140"/>
        <v>2</v>
      </c>
      <c r="AT411" s="56">
        <f>IF($I$35="Ja",VLOOKUP(ROUND(AO411,0),'COP og ydelse'!$F$5:$J$31,5)/'COP og ydelse'!$J$14*$I$43,0)</f>
        <v>3.3827013968173296</v>
      </c>
      <c r="AU411" s="3">
        <f t="shared" si="141"/>
        <v>206.28857621814905</v>
      </c>
      <c r="AV411" s="3">
        <f t="shared" si="142"/>
        <v>3.635853637953701E-2</v>
      </c>
      <c r="AW411" s="3">
        <f t="shared" si="143"/>
        <v>0</v>
      </c>
      <c r="AX411" s="3">
        <f t="shared" si="151"/>
        <v>1</v>
      </c>
      <c r="AY411" s="56">
        <f t="shared" si="144"/>
        <v>3.6593925985507205</v>
      </c>
      <c r="AZ411" s="3">
        <f t="shared" si="152"/>
        <v>9.9356752248820138E-3</v>
      </c>
      <c r="BA411" s="3">
        <f t="shared" si="146"/>
        <v>206.28857621814905</v>
      </c>
      <c r="BB411" s="3">
        <f t="shared" si="153"/>
        <v>7.500350703110465</v>
      </c>
    </row>
    <row r="412" spans="9:54">
      <c r="I412" s="18"/>
      <c r="J412" s="16"/>
      <c r="M412" s="8">
        <f t="shared" si="154"/>
        <v>336</v>
      </c>
      <c r="N412" s="2">
        <v>4.5547950000000048</v>
      </c>
      <c r="O412" s="2">
        <v>0</v>
      </c>
      <c r="Q412" s="9">
        <f t="shared" si="133"/>
        <v>336</v>
      </c>
      <c r="R412" s="3">
        <f t="shared" si="134"/>
        <v>0.91324207989203721</v>
      </c>
      <c r="S412" s="3">
        <f t="shared" si="147"/>
        <v>0.85643138560000009</v>
      </c>
      <c r="T412" s="3">
        <f>MAX(0,MIN(T$71,$R412-SUM($S412:S412)))</f>
        <v>0</v>
      </c>
      <c r="U412" s="56">
        <f t="shared" si="135"/>
        <v>0</v>
      </c>
      <c r="V412" s="3">
        <f>MAX(0,MIN(V$71,$R412-SUM($S412:U412)))</f>
        <v>0</v>
      </c>
      <c r="W412" s="3">
        <f>MAX(0,MIN(W$71,$R412-SUM($S412:V412)))</f>
        <v>0</v>
      </c>
      <c r="X412" s="3">
        <f>MAX(0,MIN(X$71,$R412-SUM($S412:W412)))</f>
        <v>5.6810694292037112E-2</v>
      </c>
      <c r="Y412" s="3">
        <f>MAX(0,MIN(Y$71,$R412-SUM($S412:X412)))</f>
        <v>0</v>
      </c>
      <c r="Z412" s="3">
        <f>MAX(0,MIN(Z$71,$R412-SUM($S412:Y412)))</f>
        <v>0</v>
      </c>
      <c r="AA412" s="3">
        <f t="shared" si="148"/>
        <v>0.85643138560000009</v>
      </c>
      <c r="AC412" s="9">
        <f t="shared" si="136"/>
        <v>336</v>
      </c>
      <c r="AD412" s="3">
        <f t="shared" si="137"/>
        <v>0.91324207989203721</v>
      </c>
      <c r="AE412" s="3">
        <f>MIN(R412,Solvarmeproduktion!M340*$I$16/1000/24)</f>
        <v>0.85643138560000009</v>
      </c>
      <c r="AF412" s="3">
        <f>IF($I$35="Ja",MAX(0,MIN(IF($I$36="væske",AS412,AT412),$AD412-SUM($AE412:AE412)))*$I$44*IF(AU412&lt;$I$23,1,0),0)</f>
        <v>5.6810694292037112E-2</v>
      </c>
      <c r="AG412" s="56">
        <f t="shared" si="149"/>
        <v>0</v>
      </c>
      <c r="AH412" s="3">
        <f>MAX(0,MIN(AH$71,$AD412-SUM($AE412:AG412)))</f>
        <v>0</v>
      </c>
      <c r="AI412" s="3">
        <f>IF($I$35="Ja",MAX(0,MIN(IF($I$36="væske",AS412,AT412)-AF412,$AD412-SUM($AE412:AH412)))*$I$44*IF(AU412&lt;$I$29,1,0),0)</f>
        <v>0</v>
      </c>
      <c r="AJ412" s="3">
        <f>MAX(0,MIN(AJ$71,$AD412-SUM($AE412:AI412)))</f>
        <v>0</v>
      </c>
      <c r="AK412" s="3">
        <f>IF($I$35="Ja",MAX(0,MIN(IF($I$36="væske",AS412,AT412)-AF412-AI412,$AD412-SUM($AE412:AJ412)))*$I$44*IF(AU412&lt;$I$33,1,0),0)</f>
        <v>0</v>
      </c>
      <c r="AL412" s="3">
        <f>MAX(0,MIN(AL$71,$AD412-SUM($AE412:AK412)))</f>
        <v>0</v>
      </c>
      <c r="AM412" s="3">
        <f t="shared" si="150"/>
        <v>0.85643138560000009</v>
      </c>
      <c r="AO412" s="55">
        <v>16.7</v>
      </c>
      <c r="AP412" s="58">
        <f t="shared" si="138"/>
        <v>3.6593925985507205</v>
      </c>
      <c r="AQ412" s="56">
        <f>IF($I$37="indtastes",$I$38,VLOOKUP(ROUND(AO412,0),'COP og ydelse'!$F$5:$J$31,3))</f>
        <v>4.0820494900000002</v>
      </c>
      <c r="AR412" s="56">
        <f t="shared" si="139"/>
        <v>3.6593925985507205</v>
      </c>
      <c r="AS412" s="56">
        <f t="shared" si="140"/>
        <v>2</v>
      </c>
      <c r="AT412" s="56">
        <f>IF($I$35="Ja",VLOOKUP(ROUND(AO412,0),'COP og ydelse'!$F$5:$J$31,5)/'COP og ydelse'!$J$14*$I$43,0)</f>
        <v>3.3827013968173296</v>
      </c>
      <c r="AU412" s="3">
        <f t="shared" si="141"/>
        <v>206.28857621814905</v>
      </c>
      <c r="AV412" s="3">
        <f t="shared" si="142"/>
        <v>5.6810694292037112E-2</v>
      </c>
      <c r="AW412" s="3">
        <f t="shared" si="143"/>
        <v>0</v>
      </c>
      <c r="AX412" s="3">
        <f t="shared" si="151"/>
        <v>1</v>
      </c>
      <c r="AY412" s="56">
        <f t="shared" si="144"/>
        <v>3.6593925985507205</v>
      </c>
      <c r="AZ412" s="3">
        <f t="shared" si="152"/>
        <v>1.5524624035840437E-2</v>
      </c>
      <c r="BA412" s="3">
        <f t="shared" si="146"/>
        <v>206.28857621814905</v>
      </c>
      <c r="BB412" s="3">
        <f t="shared" si="153"/>
        <v>11.719397239468863</v>
      </c>
    </row>
    <row r="413" spans="9:54">
      <c r="I413" s="18"/>
      <c r="J413" s="16"/>
      <c r="M413" s="8">
        <f t="shared" si="154"/>
        <v>337</v>
      </c>
      <c r="N413" s="2">
        <v>4.5547950000000048</v>
      </c>
      <c r="O413" s="2">
        <v>0</v>
      </c>
      <c r="Q413" s="9">
        <f t="shared" si="133"/>
        <v>337</v>
      </c>
      <c r="R413" s="3">
        <f t="shared" si="134"/>
        <v>0.91324207989203721</v>
      </c>
      <c r="S413" s="3">
        <f t="shared" si="147"/>
        <v>0.83564334053392864</v>
      </c>
      <c r="T413" s="3">
        <f>MAX(0,MIN(T$71,$R413-SUM($S413:S413)))</f>
        <v>0</v>
      </c>
      <c r="U413" s="56">
        <f t="shared" si="135"/>
        <v>0</v>
      </c>
      <c r="V413" s="3">
        <f>MAX(0,MIN(V$71,$R413-SUM($S413:U413)))</f>
        <v>0</v>
      </c>
      <c r="W413" s="3">
        <f>MAX(0,MIN(W$71,$R413-SUM($S413:V413)))</f>
        <v>0</v>
      </c>
      <c r="X413" s="3">
        <f>MAX(0,MIN(X$71,$R413-SUM($S413:W413)))</f>
        <v>7.759873935810857E-2</v>
      </c>
      <c r="Y413" s="3">
        <f>MAX(0,MIN(Y$71,$R413-SUM($S413:X413)))</f>
        <v>0</v>
      </c>
      <c r="Z413" s="3">
        <f>MAX(0,MIN(Z$71,$R413-SUM($S413:Y413)))</f>
        <v>0</v>
      </c>
      <c r="AA413" s="3">
        <f t="shared" si="148"/>
        <v>0.83564334053392864</v>
      </c>
      <c r="AC413" s="9">
        <f t="shared" si="136"/>
        <v>337</v>
      </c>
      <c r="AD413" s="3">
        <f t="shared" si="137"/>
        <v>0.91324207989203721</v>
      </c>
      <c r="AE413" s="3">
        <f>MIN(R413,Solvarmeproduktion!M341*$I$16/1000/24)</f>
        <v>0.83564334053392864</v>
      </c>
      <c r="AF413" s="3">
        <f>IF($I$35="Ja",MAX(0,MIN(IF($I$36="væske",AS413,AT413),$AD413-SUM($AE413:AE413)))*$I$44*IF(AU413&lt;$I$23,1,0),0)</f>
        <v>7.759873935810857E-2</v>
      </c>
      <c r="AG413" s="56">
        <f t="shared" si="149"/>
        <v>0</v>
      </c>
      <c r="AH413" s="3">
        <f>MAX(0,MIN(AH$71,$AD413-SUM($AE413:AG413)))</f>
        <v>0</v>
      </c>
      <c r="AI413" s="3">
        <f>IF($I$35="Ja",MAX(0,MIN(IF($I$36="væske",AS413,AT413)-AF413,$AD413-SUM($AE413:AH413)))*$I$44*IF(AU413&lt;$I$29,1,0),0)</f>
        <v>0</v>
      </c>
      <c r="AJ413" s="3">
        <f>MAX(0,MIN(AJ$71,$AD413-SUM($AE413:AI413)))</f>
        <v>0</v>
      </c>
      <c r="AK413" s="3">
        <f>IF($I$35="Ja",MAX(0,MIN(IF($I$36="væske",AS413,AT413)-AF413-AI413,$AD413-SUM($AE413:AJ413)))*$I$44*IF(AU413&lt;$I$33,1,0),0)</f>
        <v>0</v>
      </c>
      <c r="AL413" s="3">
        <f>MAX(0,MIN(AL$71,$AD413-SUM($AE413:AK413)))</f>
        <v>0</v>
      </c>
      <c r="AM413" s="3">
        <f t="shared" si="150"/>
        <v>0.83564334053392864</v>
      </c>
      <c r="AO413" s="55">
        <v>17</v>
      </c>
      <c r="AP413" s="58">
        <f t="shared" si="138"/>
        <v>3.6593925985507205</v>
      </c>
      <c r="AQ413" s="56">
        <f>IF($I$37="indtastes",$I$38,VLOOKUP(ROUND(AO413,0),'COP og ydelse'!$F$5:$J$31,3))</f>
        <v>4.0820494900000002</v>
      </c>
      <c r="AR413" s="56">
        <f t="shared" si="139"/>
        <v>3.6593925985507205</v>
      </c>
      <c r="AS413" s="56">
        <f t="shared" si="140"/>
        <v>2</v>
      </c>
      <c r="AT413" s="56">
        <f>IF($I$35="Ja",VLOOKUP(ROUND(AO413,0),'COP og ydelse'!$F$5:$J$31,5)/'COP og ydelse'!$J$14*$I$43,0)</f>
        <v>3.3827013968173296</v>
      </c>
      <c r="AU413" s="3">
        <f t="shared" si="141"/>
        <v>206.28857621814905</v>
      </c>
      <c r="AV413" s="3">
        <f t="shared" si="142"/>
        <v>7.759873935810857E-2</v>
      </c>
      <c r="AW413" s="3">
        <f t="shared" si="143"/>
        <v>0</v>
      </c>
      <c r="AX413" s="3">
        <f t="shared" si="151"/>
        <v>1</v>
      </c>
      <c r="AY413" s="56">
        <f t="shared" si="144"/>
        <v>3.6593925985507205</v>
      </c>
      <c r="AZ413" s="3">
        <f t="shared" si="152"/>
        <v>2.1205360525908334E-2</v>
      </c>
      <c r="BA413" s="3">
        <f t="shared" si="146"/>
        <v>206.28857621814905</v>
      </c>
      <c r="BB413" s="3">
        <f t="shared" si="153"/>
        <v>16.007733458507463</v>
      </c>
    </row>
    <row r="414" spans="9:54">
      <c r="I414" s="18"/>
      <c r="J414" s="16"/>
      <c r="M414" s="8">
        <f t="shared" si="154"/>
        <v>338</v>
      </c>
      <c r="N414" s="2">
        <v>4.5547950000000048</v>
      </c>
      <c r="O414" s="2">
        <v>0</v>
      </c>
      <c r="Q414" s="9">
        <f t="shared" si="133"/>
        <v>338</v>
      </c>
      <c r="R414" s="3">
        <f t="shared" si="134"/>
        <v>0.91324207989203721</v>
      </c>
      <c r="S414" s="3">
        <f t="shared" si="147"/>
        <v>0.80796180065892864</v>
      </c>
      <c r="T414" s="3">
        <f>MAX(0,MIN(T$71,$R414-SUM($S414:S414)))</f>
        <v>0</v>
      </c>
      <c r="U414" s="56">
        <f t="shared" si="135"/>
        <v>0</v>
      </c>
      <c r="V414" s="3">
        <f>MAX(0,MIN(V$71,$R414-SUM($S414:U414)))</f>
        <v>0</v>
      </c>
      <c r="W414" s="3">
        <f>MAX(0,MIN(W$71,$R414-SUM($S414:V414)))</f>
        <v>0</v>
      </c>
      <c r="X414" s="3">
        <f>MAX(0,MIN(X$71,$R414-SUM($S414:W414)))</f>
        <v>0.10528027923310856</v>
      </c>
      <c r="Y414" s="3">
        <f>MAX(0,MIN(Y$71,$R414-SUM($S414:X414)))</f>
        <v>0</v>
      </c>
      <c r="Z414" s="3">
        <f>MAX(0,MIN(Z$71,$R414-SUM($S414:Y414)))</f>
        <v>0</v>
      </c>
      <c r="AA414" s="3">
        <f t="shared" si="148"/>
        <v>0.80796180065892864</v>
      </c>
      <c r="AC414" s="9">
        <f t="shared" si="136"/>
        <v>338</v>
      </c>
      <c r="AD414" s="3">
        <f t="shared" si="137"/>
        <v>0.91324207989203721</v>
      </c>
      <c r="AE414" s="3">
        <f>MIN(R414,Solvarmeproduktion!M342*$I$16/1000/24)</f>
        <v>0.80796180065892864</v>
      </c>
      <c r="AF414" s="3">
        <f>IF($I$35="Ja",MAX(0,MIN(IF($I$36="væske",AS414,AT414),$AD414-SUM($AE414:AE414)))*$I$44*IF(AU414&lt;$I$23,1,0),0)</f>
        <v>0.10528027923310856</v>
      </c>
      <c r="AG414" s="56">
        <f t="shared" si="149"/>
        <v>0</v>
      </c>
      <c r="AH414" s="3">
        <f>MAX(0,MIN(AH$71,$AD414-SUM($AE414:AG414)))</f>
        <v>0</v>
      </c>
      <c r="AI414" s="3">
        <f>IF($I$35="Ja",MAX(0,MIN(IF($I$36="væske",AS414,AT414)-AF414,$AD414-SUM($AE414:AH414)))*$I$44*IF(AU414&lt;$I$29,1,0),0)</f>
        <v>0</v>
      </c>
      <c r="AJ414" s="3">
        <f>MAX(0,MIN(AJ$71,$AD414-SUM($AE414:AI414)))</f>
        <v>0</v>
      </c>
      <c r="AK414" s="3">
        <f>IF($I$35="Ja",MAX(0,MIN(IF($I$36="væske",AS414,AT414)-AF414-AI414,$AD414-SUM($AE414:AJ414)))*$I$44*IF(AU414&lt;$I$33,1,0),0)</f>
        <v>0</v>
      </c>
      <c r="AL414" s="3">
        <f>MAX(0,MIN(AL$71,$AD414-SUM($AE414:AK414)))</f>
        <v>0</v>
      </c>
      <c r="AM414" s="3">
        <f t="shared" si="150"/>
        <v>0.80796180065892864</v>
      </c>
      <c r="AO414" s="55">
        <v>17.100000000000001</v>
      </c>
      <c r="AP414" s="58">
        <f t="shared" si="138"/>
        <v>3.6593925985507205</v>
      </c>
      <c r="AQ414" s="56">
        <f>IF($I$37="indtastes",$I$38,VLOOKUP(ROUND(AO414,0),'COP og ydelse'!$F$5:$J$31,3))</f>
        <v>4.0820494900000002</v>
      </c>
      <c r="AR414" s="56">
        <f t="shared" si="139"/>
        <v>3.6593925985507205</v>
      </c>
      <c r="AS414" s="56">
        <f t="shared" si="140"/>
        <v>2</v>
      </c>
      <c r="AT414" s="56">
        <f>IF($I$35="Ja",VLOOKUP(ROUND(AO414,0),'COP og ydelse'!$F$5:$J$31,5)/'COP og ydelse'!$J$14*$I$43,0)</f>
        <v>3.3827013968173296</v>
      </c>
      <c r="AU414" s="3">
        <f t="shared" si="141"/>
        <v>206.28857621814905</v>
      </c>
      <c r="AV414" s="3">
        <f t="shared" si="142"/>
        <v>0.10528027923310856</v>
      </c>
      <c r="AW414" s="3">
        <f t="shared" si="143"/>
        <v>0</v>
      </c>
      <c r="AX414" s="3">
        <f t="shared" si="151"/>
        <v>1</v>
      </c>
      <c r="AY414" s="56">
        <f t="shared" si="144"/>
        <v>3.6593925985507205</v>
      </c>
      <c r="AZ414" s="3">
        <f t="shared" si="152"/>
        <v>2.8769878169072147E-2</v>
      </c>
      <c r="BA414" s="3">
        <f t="shared" si="146"/>
        <v>206.28857621814905</v>
      </c>
      <c r="BB414" s="3">
        <f t="shared" si="153"/>
        <v>21.718118906847131</v>
      </c>
    </row>
    <row r="415" spans="9:54">
      <c r="I415" s="18"/>
      <c r="J415" s="16"/>
      <c r="M415" s="8">
        <f t="shared" si="154"/>
        <v>339</v>
      </c>
      <c r="N415" s="2">
        <v>4.5547950000000048</v>
      </c>
      <c r="O415" s="2">
        <v>0</v>
      </c>
      <c r="Q415" s="9">
        <f t="shared" si="133"/>
        <v>339</v>
      </c>
      <c r="R415" s="3">
        <f t="shared" si="134"/>
        <v>0.91324207989203721</v>
      </c>
      <c r="S415" s="3">
        <f t="shared" si="147"/>
        <v>0.7814622872982141</v>
      </c>
      <c r="T415" s="3">
        <f>MAX(0,MIN(T$71,$R415-SUM($S415:S415)))</f>
        <v>0</v>
      </c>
      <c r="U415" s="56">
        <f t="shared" si="135"/>
        <v>0</v>
      </c>
      <c r="V415" s="3">
        <f>MAX(0,MIN(V$71,$R415-SUM($S415:U415)))</f>
        <v>0</v>
      </c>
      <c r="W415" s="3">
        <f>MAX(0,MIN(W$71,$R415-SUM($S415:V415)))</f>
        <v>0</v>
      </c>
      <c r="X415" s="3">
        <f>MAX(0,MIN(X$71,$R415-SUM($S415:W415)))</f>
        <v>0.13177979259382311</v>
      </c>
      <c r="Y415" s="3">
        <f>MAX(0,MIN(Y$71,$R415-SUM($S415:X415)))</f>
        <v>0</v>
      </c>
      <c r="Z415" s="3">
        <f>MAX(0,MIN(Z$71,$R415-SUM($S415:Y415)))</f>
        <v>0</v>
      </c>
      <c r="AA415" s="3">
        <f t="shared" si="148"/>
        <v>0.7814622872982141</v>
      </c>
      <c r="AC415" s="9">
        <f t="shared" si="136"/>
        <v>339</v>
      </c>
      <c r="AD415" s="3">
        <f t="shared" si="137"/>
        <v>0.91324207989203721</v>
      </c>
      <c r="AE415" s="3">
        <f>MIN(R415,Solvarmeproduktion!M343*$I$16/1000/24)</f>
        <v>0.7814622872982141</v>
      </c>
      <c r="AF415" s="3">
        <f>IF($I$35="Ja",MAX(0,MIN(IF($I$36="væske",AS415,AT415),$AD415-SUM($AE415:AE415)))*$I$44*IF(AU415&lt;$I$23,1,0),0)</f>
        <v>0.13177979259382311</v>
      </c>
      <c r="AG415" s="56">
        <f t="shared" si="149"/>
        <v>0</v>
      </c>
      <c r="AH415" s="3">
        <f>MAX(0,MIN(AH$71,$AD415-SUM($AE415:AG415)))</f>
        <v>0</v>
      </c>
      <c r="AI415" s="3">
        <f>IF($I$35="Ja",MAX(0,MIN(IF($I$36="væske",AS415,AT415)-AF415,$AD415-SUM($AE415:AH415)))*$I$44*IF(AU415&lt;$I$29,1,0),0)</f>
        <v>0</v>
      </c>
      <c r="AJ415" s="3">
        <f>MAX(0,MIN(AJ$71,$AD415-SUM($AE415:AI415)))</f>
        <v>0</v>
      </c>
      <c r="AK415" s="3">
        <f>IF($I$35="Ja",MAX(0,MIN(IF($I$36="væske",AS415,AT415)-AF415-AI415,$AD415-SUM($AE415:AJ415)))*$I$44*IF(AU415&lt;$I$33,1,0),0)</f>
        <v>0</v>
      </c>
      <c r="AL415" s="3">
        <f>MAX(0,MIN(AL$71,$AD415-SUM($AE415:AK415)))</f>
        <v>0</v>
      </c>
      <c r="AM415" s="3">
        <f t="shared" si="150"/>
        <v>0.7814622872982141</v>
      </c>
      <c r="AO415" s="55">
        <v>17.2</v>
      </c>
      <c r="AP415" s="58">
        <f t="shared" si="138"/>
        <v>3.6593925985507205</v>
      </c>
      <c r="AQ415" s="56">
        <f>IF($I$37="indtastes",$I$38,VLOOKUP(ROUND(AO415,0),'COP og ydelse'!$F$5:$J$31,3))</f>
        <v>4.0820494900000002</v>
      </c>
      <c r="AR415" s="56">
        <f t="shared" si="139"/>
        <v>3.6593925985507205</v>
      </c>
      <c r="AS415" s="56">
        <f t="shared" si="140"/>
        <v>2</v>
      </c>
      <c r="AT415" s="56">
        <f>IF($I$35="Ja",VLOOKUP(ROUND(AO415,0),'COP og ydelse'!$F$5:$J$31,5)/'COP og ydelse'!$J$14*$I$43,0)</f>
        <v>3.3827013968173296</v>
      </c>
      <c r="AU415" s="3">
        <f t="shared" si="141"/>
        <v>206.28857621814905</v>
      </c>
      <c r="AV415" s="3">
        <f t="shared" si="142"/>
        <v>0.13177979259382311</v>
      </c>
      <c r="AW415" s="3">
        <f t="shared" si="143"/>
        <v>0</v>
      </c>
      <c r="AX415" s="3">
        <f t="shared" si="151"/>
        <v>1</v>
      </c>
      <c r="AY415" s="56">
        <f t="shared" si="144"/>
        <v>3.6593925985507205</v>
      </c>
      <c r="AZ415" s="3">
        <f t="shared" si="152"/>
        <v>3.6011384142279147E-2</v>
      </c>
      <c r="BA415" s="3">
        <f t="shared" si="146"/>
        <v>206.28857621814905</v>
      </c>
      <c r="BB415" s="3">
        <f t="shared" si="153"/>
        <v>27.184665788502752</v>
      </c>
    </row>
    <row r="416" spans="9:54">
      <c r="I416" s="18"/>
      <c r="J416" s="16"/>
      <c r="M416" s="8">
        <f t="shared" si="154"/>
        <v>340</v>
      </c>
      <c r="N416" s="2">
        <v>4.5547950000000048</v>
      </c>
      <c r="O416" s="2">
        <v>0</v>
      </c>
      <c r="Q416" s="9">
        <f t="shared" si="133"/>
        <v>340</v>
      </c>
      <c r="R416" s="3">
        <f t="shared" si="134"/>
        <v>0.91324207989203721</v>
      </c>
      <c r="S416" s="3">
        <f t="shared" si="147"/>
        <v>0.75214077357321429</v>
      </c>
      <c r="T416" s="3">
        <f>MAX(0,MIN(T$71,$R416-SUM($S416:S416)))</f>
        <v>0</v>
      </c>
      <c r="U416" s="56">
        <f t="shared" si="135"/>
        <v>0</v>
      </c>
      <c r="V416" s="3">
        <f>MAX(0,MIN(V$71,$R416-SUM($S416:U416)))</f>
        <v>0</v>
      </c>
      <c r="W416" s="3">
        <f>MAX(0,MIN(W$71,$R416-SUM($S416:V416)))</f>
        <v>0</v>
      </c>
      <c r="X416" s="3">
        <f>MAX(0,MIN(X$71,$R416-SUM($S416:W416)))</f>
        <v>0.16110130631882291</v>
      </c>
      <c r="Y416" s="3">
        <f>MAX(0,MIN(Y$71,$R416-SUM($S416:X416)))</f>
        <v>0</v>
      </c>
      <c r="Z416" s="3">
        <f>MAX(0,MIN(Z$71,$R416-SUM($S416:Y416)))</f>
        <v>0</v>
      </c>
      <c r="AA416" s="3">
        <f t="shared" si="148"/>
        <v>0.75214077357321429</v>
      </c>
      <c r="AC416" s="9">
        <f t="shared" si="136"/>
        <v>340</v>
      </c>
      <c r="AD416" s="3">
        <f t="shared" si="137"/>
        <v>0.91324207989203721</v>
      </c>
      <c r="AE416" s="3">
        <f>MIN(R416,Solvarmeproduktion!M344*$I$16/1000/24)</f>
        <v>0.75214077357321429</v>
      </c>
      <c r="AF416" s="3">
        <f>IF($I$35="Ja",MAX(0,MIN(IF($I$36="væske",AS416,AT416),$AD416-SUM($AE416:AE416)))*$I$44*IF(AU416&lt;$I$23,1,0),0)</f>
        <v>0.16110130631882291</v>
      </c>
      <c r="AG416" s="56">
        <f t="shared" si="149"/>
        <v>0</v>
      </c>
      <c r="AH416" s="3">
        <f>MAX(0,MIN(AH$71,$AD416-SUM($AE416:AG416)))</f>
        <v>0</v>
      </c>
      <c r="AI416" s="3">
        <f>IF($I$35="Ja",MAX(0,MIN(IF($I$36="væske",AS416,AT416)-AF416,$AD416-SUM($AE416:AH416)))*$I$44*IF(AU416&lt;$I$29,1,0),0)</f>
        <v>0</v>
      </c>
      <c r="AJ416" s="3">
        <f>MAX(0,MIN(AJ$71,$AD416-SUM($AE416:AI416)))</f>
        <v>0</v>
      </c>
      <c r="AK416" s="3">
        <f>IF($I$35="Ja",MAX(0,MIN(IF($I$36="væske",AS416,AT416)-AF416-AI416,$AD416-SUM($AE416:AJ416)))*$I$44*IF(AU416&lt;$I$33,1,0),0)</f>
        <v>0</v>
      </c>
      <c r="AL416" s="3">
        <f>MAX(0,MIN(AL$71,$AD416-SUM($AE416:AK416)))</f>
        <v>0</v>
      </c>
      <c r="AM416" s="3">
        <f t="shared" si="150"/>
        <v>0.75214077357321429</v>
      </c>
      <c r="AO416" s="55">
        <v>17.3</v>
      </c>
      <c r="AP416" s="58">
        <f t="shared" si="138"/>
        <v>3.6593925985507205</v>
      </c>
      <c r="AQ416" s="56">
        <f>IF($I$37="indtastes",$I$38,VLOOKUP(ROUND(AO416,0),'COP og ydelse'!$F$5:$J$31,3))</f>
        <v>4.0820494900000002</v>
      </c>
      <c r="AR416" s="56">
        <f t="shared" si="139"/>
        <v>3.6593925985507205</v>
      </c>
      <c r="AS416" s="56">
        <f t="shared" si="140"/>
        <v>2</v>
      </c>
      <c r="AT416" s="56">
        <f>IF($I$35="Ja",VLOOKUP(ROUND(AO416,0),'COP og ydelse'!$F$5:$J$31,5)/'COP og ydelse'!$J$14*$I$43,0)</f>
        <v>3.3827013968173296</v>
      </c>
      <c r="AU416" s="3">
        <f t="shared" si="141"/>
        <v>206.28857621814905</v>
      </c>
      <c r="AV416" s="3">
        <f t="shared" si="142"/>
        <v>0.16110130631882291</v>
      </c>
      <c r="AW416" s="3">
        <f t="shared" si="143"/>
        <v>0</v>
      </c>
      <c r="AX416" s="3">
        <f t="shared" si="151"/>
        <v>1</v>
      </c>
      <c r="AY416" s="56">
        <f t="shared" si="144"/>
        <v>3.6593925985507205</v>
      </c>
      <c r="AZ416" s="3">
        <f t="shared" si="152"/>
        <v>4.4024056446587904E-2</v>
      </c>
      <c r="BA416" s="3">
        <f t="shared" si="146"/>
        <v>206.28857621814905</v>
      </c>
      <c r="BB416" s="3">
        <f t="shared" si="153"/>
        <v>33.233359107393873</v>
      </c>
    </row>
    <row r="417" spans="9:54">
      <c r="I417" s="18"/>
      <c r="J417" s="16"/>
      <c r="M417" s="8">
        <f t="shared" si="154"/>
        <v>341</v>
      </c>
      <c r="N417" s="2">
        <v>4.5547950000000048</v>
      </c>
      <c r="O417" s="2">
        <v>0</v>
      </c>
      <c r="Q417" s="9">
        <f t="shared" si="133"/>
        <v>341</v>
      </c>
      <c r="R417" s="3">
        <f t="shared" si="134"/>
        <v>0.91324207989203721</v>
      </c>
      <c r="S417" s="3">
        <f t="shared" si="147"/>
        <v>0.72162604335714275</v>
      </c>
      <c r="T417" s="3">
        <f>MAX(0,MIN(T$71,$R417-SUM($S417:S417)))</f>
        <v>0</v>
      </c>
      <c r="U417" s="56">
        <f t="shared" si="135"/>
        <v>0</v>
      </c>
      <c r="V417" s="3">
        <f>MAX(0,MIN(V$71,$R417-SUM($S417:U417)))</f>
        <v>0</v>
      </c>
      <c r="W417" s="3">
        <f>MAX(0,MIN(W$71,$R417-SUM($S417:V417)))</f>
        <v>0</v>
      </c>
      <c r="X417" s="3">
        <f>MAX(0,MIN(X$71,$R417-SUM($S417:W417)))</f>
        <v>0.19161603653489445</v>
      </c>
      <c r="Y417" s="3">
        <f>MAX(0,MIN(Y$71,$R417-SUM($S417:X417)))</f>
        <v>0</v>
      </c>
      <c r="Z417" s="3">
        <f>MAX(0,MIN(Z$71,$R417-SUM($S417:Y417)))</f>
        <v>0</v>
      </c>
      <c r="AA417" s="3">
        <f t="shared" si="148"/>
        <v>0.72162604335714275</v>
      </c>
      <c r="AC417" s="9">
        <f t="shared" si="136"/>
        <v>341</v>
      </c>
      <c r="AD417" s="3">
        <f t="shared" si="137"/>
        <v>0.91324207989203721</v>
      </c>
      <c r="AE417" s="3">
        <f>MIN(R417,Solvarmeproduktion!M345*$I$16/1000/24)</f>
        <v>0.72162604335714275</v>
      </c>
      <c r="AF417" s="3">
        <f>IF($I$35="Ja",MAX(0,MIN(IF($I$36="væske",AS417,AT417),$AD417-SUM($AE417:AE417)))*$I$44*IF(AU417&lt;$I$23,1,0),0)</f>
        <v>0.19161603653489445</v>
      </c>
      <c r="AG417" s="56">
        <f t="shared" si="149"/>
        <v>0</v>
      </c>
      <c r="AH417" s="3">
        <f>MAX(0,MIN(AH$71,$AD417-SUM($AE417:AG417)))</f>
        <v>0</v>
      </c>
      <c r="AI417" s="3">
        <f>IF($I$35="Ja",MAX(0,MIN(IF($I$36="væske",AS417,AT417)-AF417,$AD417-SUM($AE417:AH417)))*$I$44*IF(AU417&lt;$I$29,1,0),0)</f>
        <v>0</v>
      </c>
      <c r="AJ417" s="3">
        <f>MAX(0,MIN(AJ$71,$AD417-SUM($AE417:AI417)))</f>
        <v>0</v>
      </c>
      <c r="AK417" s="3">
        <f>IF($I$35="Ja",MAX(0,MIN(IF($I$36="væske",AS417,AT417)-AF417-AI417,$AD417-SUM($AE417:AJ417)))*$I$44*IF(AU417&lt;$I$33,1,0),0)</f>
        <v>0</v>
      </c>
      <c r="AL417" s="3">
        <f>MAX(0,MIN(AL$71,$AD417-SUM($AE417:AK417)))</f>
        <v>0</v>
      </c>
      <c r="AM417" s="3">
        <f t="shared" si="150"/>
        <v>0.72162604335714275</v>
      </c>
      <c r="AO417" s="55">
        <v>17.3</v>
      </c>
      <c r="AP417" s="58">
        <f t="shared" si="138"/>
        <v>3.6593925985507205</v>
      </c>
      <c r="AQ417" s="56">
        <f>IF($I$37="indtastes",$I$38,VLOOKUP(ROUND(AO417,0),'COP og ydelse'!$F$5:$J$31,3))</f>
        <v>4.0820494900000002</v>
      </c>
      <c r="AR417" s="56">
        <f t="shared" si="139"/>
        <v>3.6593925985507205</v>
      </c>
      <c r="AS417" s="56">
        <f t="shared" si="140"/>
        <v>2</v>
      </c>
      <c r="AT417" s="56">
        <f>IF($I$35="Ja",VLOOKUP(ROUND(AO417,0),'COP og ydelse'!$F$5:$J$31,5)/'COP og ydelse'!$J$14*$I$43,0)</f>
        <v>3.3827013968173296</v>
      </c>
      <c r="AU417" s="3">
        <f t="shared" si="141"/>
        <v>206.28857621814905</v>
      </c>
      <c r="AV417" s="3">
        <f t="shared" si="142"/>
        <v>0.19161603653489445</v>
      </c>
      <c r="AW417" s="3">
        <f t="shared" si="143"/>
        <v>0</v>
      </c>
      <c r="AX417" s="3">
        <f t="shared" si="151"/>
        <v>1</v>
      </c>
      <c r="AY417" s="56">
        <f t="shared" si="144"/>
        <v>3.6593925985507205</v>
      </c>
      <c r="AZ417" s="3">
        <f t="shared" si="152"/>
        <v>5.2362798299035417E-2</v>
      </c>
      <c r="BA417" s="3">
        <f t="shared" si="146"/>
        <v>206.28857621814905</v>
      </c>
      <c r="BB417" s="3">
        <f t="shared" si="153"/>
        <v>39.528199357348207</v>
      </c>
    </row>
    <row r="418" spans="9:54">
      <c r="I418" s="18"/>
      <c r="J418" s="16"/>
      <c r="M418" s="8">
        <f t="shared" si="154"/>
        <v>342</v>
      </c>
      <c r="N418" s="2">
        <v>4.5547950000000048</v>
      </c>
      <c r="O418" s="2">
        <v>0</v>
      </c>
      <c r="Q418" s="9">
        <f t="shared" si="133"/>
        <v>342</v>
      </c>
      <c r="R418" s="3">
        <f t="shared" si="134"/>
        <v>0.91324207989203721</v>
      </c>
      <c r="S418" s="3">
        <f t="shared" si="147"/>
        <v>0.69303463446071412</v>
      </c>
      <c r="T418" s="3">
        <f>MAX(0,MIN(T$71,$R418-SUM($S418:S418)))</f>
        <v>0</v>
      </c>
      <c r="U418" s="56">
        <f t="shared" si="135"/>
        <v>0</v>
      </c>
      <c r="V418" s="3">
        <f>MAX(0,MIN(V$71,$R418-SUM($S418:U418)))</f>
        <v>0</v>
      </c>
      <c r="W418" s="3">
        <f>MAX(0,MIN(W$71,$R418-SUM($S418:V418)))</f>
        <v>0</v>
      </c>
      <c r="X418" s="3">
        <f>MAX(0,MIN(X$71,$R418-SUM($S418:W418)))</f>
        <v>0.22020744543132309</v>
      </c>
      <c r="Y418" s="3">
        <f>MAX(0,MIN(Y$71,$R418-SUM($S418:X418)))</f>
        <v>0</v>
      </c>
      <c r="Z418" s="3">
        <f>MAX(0,MIN(Z$71,$R418-SUM($S418:Y418)))</f>
        <v>0</v>
      </c>
      <c r="AA418" s="3">
        <f t="shared" si="148"/>
        <v>0.69303463446071412</v>
      </c>
      <c r="AC418" s="9">
        <f t="shared" si="136"/>
        <v>342</v>
      </c>
      <c r="AD418" s="3">
        <f t="shared" si="137"/>
        <v>0.91324207989203721</v>
      </c>
      <c r="AE418" s="3">
        <f>MIN(R418,Solvarmeproduktion!M346*$I$16/1000/24)</f>
        <v>0.69303463446071412</v>
      </c>
      <c r="AF418" s="3">
        <f>IF($I$35="Ja",MAX(0,MIN(IF($I$36="væske",AS418,AT418),$AD418-SUM($AE418:AE418)))*$I$44*IF(AU418&lt;$I$23,1,0),0)</f>
        <v>0.22020744543132309</v>
      </c>
      <c r="AG418" s="56">
        <f t="shared" si="149"/>
        <v>0</v>
      </c>
      <c r="AH418" s="3">
        <f>MAX(0,MIN(AH$71,$AD418-SUM($AE418:AG418)))</f>
        <v>0</v>
      </c>
      <c r="AI418" s="3">
        <f>IF($I$35="Ja",MAX(0,MIN(IF($I$36="væske",AS418,AT418)-AF418,$AD418-SUM($AE418:AH418)))*$I$44*IF(AU418&lt;$I$29,1,0),0)</f>
        <v>0</v>
      </c>
      <c r="AJ418" s="3">
        <f>MAX(0,MIN(AJ$71,$AD418-SUM($AE418:AI418)))</f>
        <v>0</v>
      </c>
      <c r="AK418" s="3">
        <f>IF($I$35="Ja",MAX(0,MIN(IF($I$36="væske",AS418,AT418)-AF418-AI418,$AD418-SUM($AE418:AJ418)))*$I$44*IF(AU418&lt;$I$33,1,0),0)</f>
        <v>0</v>
      </c>
      <c r="AL418" s="3">
        <f>MAX(0,MIN(AL$71,$AD418-SUM($AE418:AK418)))</f>
        <v>0</v>
      </c>
      <c r="AM418" s="3">
        <f t="shared" si="150"/>
        <v>0.69303463446071412</v>
      </c>
      <c r="AO418" s="55">
        <v>17.5</v>
      </c>
      <c r="AP418" s="58">
        <f t="shared" si="138"/>
        <v>3.6593925985507205</v>
      </c>
      <c r="AQ418" s="56">
        <f>IF($I$37="indtastes",$I$38,VLOOKUP(ROUND(AO418,0),'COP og ydelse'!$F$5:$J$31,3))</f>
        <v>4.0820494900000002</v>
      </c>
      <c r="AR418" s="56">
        <f t="shared" si="139"/>
        <v>3.6593925985507205</v>
      </c>
      <c r="AS418" s="56">
        <f t="shared" si="140"/>
        <v>2</v>
      </c>
      <c r="AT418" s="56">
        <f>IF($I$35="Ja",VLOOKUP(ROUND(AO418,0),'COP og ydelse'!$F$5:$J$31,5)/'COP og ydelse'!$J$14*$I$43,0)</f>
        <v>3.3827013968173296</v>
      </c>
      <c r="AU418" s="3">
        <f t="shared" si="141"/>
        <v>206.28857621814905</v>
      </c>
      <c r="AV418" s="3">
        <f t="shared" si="142"/>
        <v>0.22020744543132309</v>
      </c>
      <c r="AW418" s="3">
        <f t="shared" si="143"/>
        <v>0</v>
      </c>
      <c r="AX418" s="3">
        <f t="shared" si="151"/>
        <v>1</v>
      </c>
      <c r="AY418" s="56">
        <f t="shared" si="144"/>
        <v>3.6593925985507205</v>
      </c>
      <c r="AZ418" s="3">
        <f t="shared" si="152"/>
        <v>6.0175955298847922E-2</v>
      </c>
      <c r="BA418" s="3">
        <f t="shared" si="146"/>
        <v>206.28857621814905</v>
      </c>
      <c r="BB418" s="3">
        <f t="shared" si="153"/>
        <v>45.426280390663393</v>
      </c>
    </row>
    <row r="419" spans="9:54">
      <c r="I419" s="18"/>
      <c r="J419" s="16"/>
      <c r="M419" s="8">
        <f t="shared" si="154"/>
        <v>343</v>
      </c>
      <c r="N419" s="2">
        <v>4.5547950000000048</v>
      </c>
      <c r="O419" s="2">
        <v>0</v>
      </c>
      <c r="Q419" s="9">
        <f t="shared" si="133"/>
        <v>343</v>
      </c>
      <c r="R419" s="3">
        <f t="shared" si="134"/>
        <v>0.91324207989203721</v>
      </c>
      <c r="S419" s="3">
        <f t="shared" si="147"/>
        <v>0.66984459273035712</v>
      </c>
      <c r="T419" s="3">
        <f>MAX(0,MIN(T$71,$R419-SUM($S419:S419)))</f>
        <v>0</v>
      </c>
      <c r="U419" s="56">
        <f t="shared" si="135"/>
        <v>0</v>
      </c>
      <c r="V419" s="3">
        <f>MAX(0,MIN(V$71,$R419-SUM($S419:U419)))</f>
        <v>0</v>
      </c>
      <c r="W419" s="3">
        <f>MAX(0,MIN(W$71,$R419-SUM($S419:V419)))</f>
        <v>0</v>
      </c>
      <c r="X419" s="3">
        <f>MAX(0,MIN(X$71,$R419-SUM($S419:W419)))</f>
        <v>0.24339748716168008</v>
      </c>
      <c r="Y419" s="3">
        <f>MAX(0,MIN(Y$71,$R419-SUM($S419:X419)))</f>
        <v>0</v>
      </c>
      <c r="Z419" s="3">
        <f>MAX(0,MIN(Z$71,$R419-SUM($S419:Y419)))</f>
        <v>0</v>
      </c>
      <c r="AA419" s="3">
        <f t="shared" si="148"/>
        <v>0.66984459273035712</v>
      </c>
      <c r="AC419" s="9">
        <f t="shared" si="136"/>
        <v>343</v>
      </c>
      <c r="AD419" s="3">
        <f t="shared" si="137"/>
        <v>0.91324207989203721</v>
      </c>
      <c r="AE419" s="3">
        <f>MIN(R419,Solvarmeproduktion!M347*$I$16/1000/24)</f>
        <v>0.66984459273035712</v>
      </c>
      <c r="AF419" s="3">
        <f>IF($I$35="Ja",MAX(0,MIN(IF($I$36="væske",AS419,AT419),$AD419-SUM($AE419:AE419)))*$I$44*IF(AU419&lt;$I$23,1,0),0)</f>
        <v>0.24339748716168008</v>
      </c>
      <c r="AG419" s="56">
        <f t="shared" si="149"/>
        <v>0</v>
      </c>
      <c r="AH419" s="3">
        <f>MAX(0,MIN(AH$71,$AD419-SUM($AE419:AG419)))</f>
        <v>0</v>
      </c>
      <c r="AI419" s="3">
        <f>IF($I$35="Ja",MAX(0,MIN(IF($I$36="væske",AS419,AT419)-AF419,$AD419-SUM($AE419:AH419)))*$I$44*IF(AU419&lt;$I$29,1,0),0)</f>
        <v>0</v>
      </c>
      <c r="AJ419" s="3">
        <f>MAX(0,MIN(AJ$71,$AD419-SUM($AE419:AI419)))</f>
        <v>0</v>
      </c>
      <c r="AK419" s="3">
        <f>IF($I$35="Ja",MAX(0,MIN(IF($I$36="væske",AS419,AT419)-AF419-AI419,$AD419-SUM($AE419:AJ419)))*$I$44*IF(AU419&lt;$I$33,1,0),0)</f>
        <v>0</v>
      </c>
      <c r="AL419" s="3">
        <f>MAX(0,MIN(AL$71,$AD419-SUM($AE419:AK419)))</f>
        <v>0</v>
      </c>
      <c r="AM419" s="3">
        <f t="shared" si="150"/>
        <v>0.66984459273035712</v>
      </c>
      <c r="AO419" s="55">
        <v>17.5</v>
      </c>
      <c r="AP419" s="58">
        <f t="shared" si="138"/>
        <v>3.6593925985507205</v>
      </c>
      <c r="AQ419" s="56">
        <f>IF($I$37="indtastes",$I$38,VLOOKUP(ROUND(AO419,0),'COP og ydelse'!$F$5:$J$31,3))</f>
        <v>4.0820494900000002</v>
      </c>
      <c r="AR419" s="56">
        <f t="shared" si="139"/>
        <v>3.6593925985507205</v>
      </c>
      <c r="AS419" s="56">
        <f t="shared" si="140"/>
        <v>2</v>
      </c>
      <c r="AT419" s="56">
        <f>IF($I$35="Ja",VLOOKUP(ROUND(AO419,0),'COP og ydelse'!$F$5:$J$31,5)/'COP og ydelse'!$J$14*$I$43,0)</f>
        <v>3.3827013968173296</v>
      </c>
      <c r="AU419" s="3">
        <f t="shared" si="141"/>
        <v>206.28857621814905</v>
      </c>
      <c r="AV419" s="3">
        <f t="shared" si="142"/>
        <v>0.24339748716168008</v>
      </c>
      <c r="AW419" s="3">
        <f t="shared" si="143"/>
        <v>0</v>
      </c>
      <c r="AX419" s="3">
        <f t="shared" si="151"/>
        <v>1</v>
      </c>
      <c r="AY419" s="56">
        <f t="shared" si="144"/>
        <v>3.6593925985507205</v>
      </c>
      <c r="AZ419" s="3">
        <f t="shared" si="152"/>
        <v>6.6513083963189987E-2</v>
      </c>
      <c r="BA419" s="3">
        <f t="shared" si="146"/>
        <v>206.28857621814905</v>
      </c>
      <c r="BB419" s="3">
        <f t="shared" si="153"/>
        <v>50.210121081658194</v>
      </c>
    </row>
    <row r="420" spans="9:54">
      <c r="I420" s="18"/>
      <c r="J420" s="16"/>
      <c r="M420" s="8">
        <f t="shared" si="154"/>
        <v>344</v>
      </c>
      <c r="N420" s="2">
        <v>4.5547950000000048</v>
      </c>
      <c r="O420" s="2">
        <v>0</v>
      </c>
      <c r="Q420" s="9">
        <f t="shared" si="133"/>
        <v>344</v>
      </c>
      <c r="R420" s="3">
        <f t="shared" si="134"/>
        <v>0.91324207989203721</v>
      </c>
      <c r="S420" s="3">
        <f t="shared" si="147"/>
        <v>0.64522877672500012</v>
      </c>
      <c r="T420" s="3">
        <f>MAX(0,MIN(T$71,$R420-SUM($S420:S420)))</f>
        <v>0</v>
      </c>
      <c r="U420" s="56">
        <f t="shared" si="135"/>
        <v>0</v>
      </c>
      <c r="V420" s="3">
        <f>MAX(0,MIN(V$71,$R420-SUM($S420:U420)))</f>
        <v>0</v>
      </c>
      <c r="W420" s="3">
        <f>MAX(0,MIN(W$71,$R420-SUM($S420:V420)))</f>
        <v>0</v>
      </c>
      <c r="X420" s="3">
        <f>MAX(0,MIN(X$71,$R420-SUM($S420:W420)))</f>
        <v>0.26801330316703709</v>
      </c>
      <c r="Y420" s="3">
        <f>MAX(0,MIN(Y$71,$R420-SUM($S420:X420)))</f>
        <v>0</v>
      </c>
      <c r="Z420" s="3">
        <f>MAX(0,MIN(Z$71,$R420-SUM($S420:Y420)))</f>
        <v>0</v>
      </c>
      <c r="AA420" s="3">
        <f t="shared" si="148"/>
        <v>0.64522877672500012</v>
      </c>
      <c r="AC420" s="9">
        <f t="shared" si="136"/>
        <v>344</v>
      </c>
      <c r="AD420" s="3">
        <f t="shared" si="137"/>
        <v>0.91324207989203721</v>
      </c>
      <c r="AE420" s="3">
        <f>MIN(R420,Solvarmeproduktion!M348*$I$16/1000/24)</f>
        <v>0.64522877672500012</v>
      </c>
      <c r="AF420" s="3">
        <f>IF($I$35="Ja",MAX(0,MIN(IF($I$36="væske",AS420,AT420),$AD420-SUM($AE420:AE420)))*$I$44*IF(AU420&lt;$I$23,1,0),0)</f>
        <v>0.26801330316703709</v>
      </c>
      <c r="AG420" s="56">
        <f t="shared" si="149"/>
        <v>0</v>
      </c>
      <c r="AH420" s="3">
        <f>MAX(0,MIN(AH$71,$AD420-SUM($AE420:AG420)))</f>
        <v>0</v>
      </c>
      <c r="AI420" s="3">
        <f>IF($I$35="Ja",MAX(0,MIN(IF($I$36="væske",AS420,AT420)-AF420,$AD420-SUM($AE420:AH420)))*$I$44*IF(AU420&lt;$I$29,1,0),0)</f>
        <v>0</v>
      </c>
      <c r="AJ420" s="3">
        <f>MAX(0,MIN(AJ$71,$AD420-SUM($AE420:AI420)))</f>
        <v>0</v>
      </c>
      <c r="AK420" s="3">
        <f>IF($I$35="Ja",MAX(0,MIN(IF($I$36="væske",AS420,AT420)-AF420-AI420,$AD420-SUM($AE420:AJ420)))*$I$44*IF(AU420&lt;$I$33,1,0),0)</f>
        <v>0</v>
      </c>
      <c r="AL420" s="3">
        <f>MAX(0,MIN(AL$71,$AD420-SUM($AE420:AK420)))</f>
        <v>0</v>
      </c>
      <c r="AM420" s="3">
        <f t="shared" si="150"/>
        <v>0.64522877672500012</v>
      </c>
      <c r="AO420" s="55">
        <v>17.600000000000001</v>
      </c>
      <c r="AP420" s="58">
        <f t="shared" si="138"/>
        <v>3.6593925985507205</v>
      </c>
      <c r="AQ420" s="56">
        <f>IF($I$37="indtastes",$I$38,VLOOKUP(ROUND(AO420,0),'COP og ydelse'!$F$5:$J$31,3))</f>
        <v>4.0820494900000002</v>
      </c>
      <c r="AR420" s="56">
        <f t="shared" si="139"/>
        <v>3.6593925985507205</v>
      </c>
      <c r="AS420" s="56">
        <f t="shared" si="140"/>
        <v>2</v>
      </c>
      <c r="AT420" s="56">
        <f>IF($I$35="Ja",VLOOKUP(ROUND(AO420,0),'COP og ydelse'!$F$5:$J$31,5)/'COP og ydelse'!$J$14*$I$43,0)</f>
        <v>3.3827013968173296</v>
      </c>
      <c r="AU420" s="3">
        <f t="shared" si="141"/>
        <v>206.28857621814905</v>
      </c>
      <c r="AV420" s="3">
        <f t="shared" si="142"/>
        <v>0.26801330316703709</v>
      </c>
      <c r="AW420" s="3">
        <f t="shared" si="143"/>
        <v>0</v>
      </c>
      <c r="AX420" s="3">
        <f t="shared" si="151"/>
        <v>1</v>
      </c>
      <c r="AY420" s="56">
        <f t="shared" si="144"/>
        <v>3.6593925985507205</v>
      </c>
      <c r="AZ420" s="3">
        <f t="shared" si="152"/>
        <v>7.3239833100493798E-2</v>
      </c>
      <c r="BA420" s="3">
        <f t="shared" si="146"/>
        <v>206.28857621814905</v>
      </c>
      <c r="BB420" s="3">
        <f t="shared" si="153"/>
        <v>55.288082717851218</v>
      </c>
    </row>
    <row r="421" spans="9:54">
      <c r="I421" s="18"/>
      <c r="J421" s="16"/>
      <c r="M421" s="8">
        <f t="shared" si="154"/>
        <v>345</v>
      </c>
      <c r="N421" s="2">
        <v>4.5547950000000048</v>
      </c>
      <c r="O421" s="2">
        <v>0</v>
      </c>
      <c r="Q421" s="9">
        <f t="shared" si="133"/>
        <v>345</v>
      </c>
      <c r="R421" s="3">
        <f t="shared" si="134"/>
        <v>0.91324207989203721</v>
      </c>
      <c r="S421" s="3">
        <f t="shared" si="147"/>
        <v>0.62888841688750008</v>
      </c>
      <c r="T421" s="3">
        <f>MAX(0,MIN(T$71,$R421-SUM($S421:S421)))</f>
        <v>0</v>
      </c>
      <c r="U421" s="56">
        <f t="shared" si="135"/>
        <v>0</v>
      </c>
      <c r="V421" s="3">
        <f>MAX(0,MIN(V$71,$R421-SUM($S421:U421)))</f>
        <v>0</v>
      </c>
      <c r="W421" s="3">
        <f>MAX(0,MIN(W$71,$R421-SUM($S421:V421)))</f>
        <v>0</v>
      </c>
      <c r="X421" s="3">
        <f>MAX(0,MIN(X$71,$R421-SUM($S421:W421)))</f>
        <v>0.28435366300453713</v>
      </c>
      <c r="Y421" s="3">
        <f>MAX(0,MIN(Y$71,$R421-SUM($S421:X421)))</f>
        <v>0</v>
      </c>
      <c r="Z421" s="3">
        <f>MAX(0,MIN(Z$71,$R421-SUM($S421:Y421)))</f>
        <v>0</v>
      </c>
      <c r="AA421" s="3">
        <f t="shared" si="148"/>
        <v>0.62888841688750008</v>
      </c>
      <c r="AC421" s="9">
        <f t="shared" si="136"/>
        <v>345</v>
      </c>
      <c r="AD421" s="3">
        <f t="shared" si="137"/>
        <v>0.91324207989203721</v>
      </c>
      <c r="AE421" s="3">
        <f>MIN(R421,Solvarmeproduktion!M349*$I$16/1000/24)</f>
        <v>0.62888841688750008</v>
      </c>
      <c r="AF421" s="3">
        <f>IF($I$35="Ja",MAX(0,MIN(IF($I$36="væske",AS421,AT421),$AD421-SUM($AE421:AE421)))*$I$44*IF(AU421&lt;$I$23,1,0),0)</f>
        <v>0.28435366300453713</v>
      </c>
      <c r="AG421" s="56">
        <f t="shared" si="149"/>
        <v>0</v>
      </c>
      <c r="AH421" s="3">
        <f>MAX(0,MIN(AH$71,$AD421-SUM($AE421:AG421)))</f>
        <v>0</v>
      </c>
      <c r="AI421" s="3">
        <f>IF($I$35="Ja",MAX(0,MIN(IF($I$36="væske",AS421,AT421)-AF421,$AD421-SUM($AE421:AH421)))*$I$44*IF(AU421&lt;$I$29,1,0),0)</f>
        <v>0</v>
      </c>
      <c r="AJ421" s="3">
        <f>MAX(0,MIN(AJ$71,$AD421-SUM($AE421:AI421)))</f>
        <v>0</v>
      </c>
      <c r="AK421" s="3">
        <f>IF($I$35="Ja",MAX(0,MIN(IF($I$36="væske",AS421,AT421)-AF421-AI421,$AD421-SUM($AE421:AJ421)))*$I$44*IF(AU421&lt;$I$33,1,0),0)</f>
        <v>0</v>
      </c>
      <c r="AL421" s="3">
        <f>MAX(0,MIN(AL$71,$AD421-SUM($AE421:AK421)))</f>
        <v>0</v>
      </c>
      <c r="AM421" s="3">
        <f t="shared" si="150"/>
        <v>0.62888841688750008</v>
      </c>
      <c r="AO421" s="55">
        <v>17.7</v>
      </c>
      <c r="AP421" s="58">
        <f t="shared" si="138"/>
        <v>3.6593925985507205</v>
      </c>
      <c r="AQ421" s="56">
        <f>IF($I$37="indtastes",$I$38,VLOOKUP(ROUND(AO421,0),'COP og ydelse'!$F$5:$J$31,3))</f>
        <v>4.0820494900000002</v>
      </c>
      <c r="AR421" s="56">
        <f t="shared" si="139"/>
        <v>3.6593925985507205</v>
      </c>
      <c r="AS421" s="56">
        <f t="shared" si="140"/>
        <v>2</v>
      </c>
      <c r="AT421" s="56">
        <f>IF($I$35="Ja",VLOOKUP(ROUND(AO421,0),'COP og ydelse'!$F$5:$J$31,5)/'COP og ydelse'!$J$14*$I$43,0)</f>
        <v>3.3827013968173296</v>
      </c>
      <c r="AU421" s="3">
        <f t="shared" si="141"/>
        <v>206.28857621814905</v>
      </c>
      <c r="AV421" s="3">
        <f t="shared" si="142"/>
        <v>0.28435366300453713</v>
      </c>
      <c r="AW421" s="3">
        <f t="shared" si="143"/>
        <v>0</v>
      </c>
      <c r="AX421" s="3">
        <f t="shared" si="151"/>
        <v>1</v>
      </c>
      <c r="AY421" s="56">
        <f t="shared" si="144"/>
        <v>3.6593925985507205</v>
      </c>
      <c r="AZ421" s="3">
        <f t="shared" si="152"/>
        <v>7.7705153340790381E-2</v>
      </c>
      <c r="BA421" s="3">
        <f t="shared" si="146"/>
        <v>206.28857621814905</v>
      </c>
      <c r="BB421" s="3">
        <f t="shared" si="153"/>
        <v>58.658912283621326</v>
      </c>
    </row>
    <row r="422" spans="9:54">
      <c r="I422" s="18"/>
      <c r="J422" s="16"/>
      <c r="M422" s="8">
        <f t="shared" si="154"/>
        <v>346</v>
      </c>
      <c r="N422" s="2">
        <v>4.5547950000000048</v>
      </c>
      <c r="O422" s="2">
        <v>0</v>
      </c>
      <c r="Q422" s="9">
        <f t="shared" si="133"/>
        <v>346</v>
      </c>
      <c r="R422" s="3">
        <f t="shared" si="134"/>
        <v>0.91324207989203721</v>
      </c>
      <c r="S422" s="3">
        <f t="shared" si="147"/>
        <v>0.61341038711964291</v>
      </c>
      <c r="T422" s="3">
        <f>MAX(0,MIN(T$71,$R422-SUM($S422:S422)))</f>
        <v>0</v>
      </c>
      <c r="U422" s="56">
        <f t="shared" si="135"/>
        <v>0</v>
      </c>
      <c r="V422" s="3">
        <f>MAX(0,MIN(V$71,$R422-SUM($S422:U422)))</f>
        <v>0</v>
      </c>
      <c r="W422" s="3">
        <f>MAX(0,MIN(W$71,$R422-SUM($S422:V422)))</f>
        <v>0</v>
      </c>
      <c r="X422" s="3">
        <f>MAX(0,MIN(X$71,$R422-SUM($S422:W422)))</f>
        <v>0.2998316927723943</v>
      </c>
      <c r="Y422" s="3">
        <f>MAX(0,MIN(Y$71,$R422-SUM($S422:X422)))</f>
        <v>0</v>
      </c>
      <c r="Z422" s="3">
        <f>MAX(0,MIN(Z$71,$R422-SUM($S422:Y422)))</f>
        <v>0</v>
      </c>
      <c r="AA422" s="3">
        <f t="shared" si="148"/>
        <v>0.61341038711964291</v>
      </c>
      <c r="AC422" s="9">
        <f t="shared" si="136"/>
        <v>346</v>
      </c>
      <c r="AD422" s="3">
        <f t="shared" si="137"/>
        <v>0.91324207989203721</v>
      </c>
      <c r="AE422" s="3">
        <f>MIN(R422,Solvarmeproduktion!M350*$I$16/1000/24)</f>
        <v>0.61341038711964291</v>
      </c>
      <c r="AF422" s="3">
        <f>IF($I$35="Ja",MAX(0,MIN(IF($I$36="væske",AS422,AT422),$AD422-SUM($AE422:AE422)))*$I$44*IF(AU422&lt;$I$23,1,0),0)</f>
        <v>0.2998316927723943</v>
      </c>
      <c r="AG422" s="56">
        <f t="shared" si="149"/>
        <v>0</v>
      </c>
      <c r="AH422" s="3">
        <f>MAX(0,MIN(AH$71,$AD422-SUM($AE422:AG422)))</f>
        <v>0</v>
      </c>
      <c r="AI422" s="3">
        <f>IF($I$35="Ja",MAX(0,MIN(IF($I$36="væske",AS422,AT422)-AF422,$AD422-SUM($AE422:AH422)))*$I$44*IF(AU422&lt;$I$29,1,0),0)</f>
        <v>0</v>
      </c>
      <c r="AJ422" s="3">
        <f>MAX(0,MIN(AJ$71,$AD422-SUM($AE422:AI422)))</f>
        <v>0</v>
      </c>
      <c r="AK422" s="3">
        <f>IF($I$35="Ja",MAX(0,MIN(IF($I$36="væske",AS422,AT422)-AF422-AI422,$AD422-SUM($AE422:AJ422)))*$I$44*IF(AU422&lt;$I$33,1,0),0)</f>
        <v>0</v>
      </c>
      <c r="AL422" s="3">
        <f>MAX(0,MIN(AL$71,$AD422-SUM($AE422:AK422)))</f>
        <v>0</v>
      </c>
      <c r="AM422" s="3">
        <f t="shared" si="150"/>
        <v>0.61341038711964291</v>
      </c>
      <c r="AO422" s="55">
        <v>18.100000000000001</v>
      </c>
      <c r="AP422" s="58">
        <f t="shared" si="138"/>
        <v>3.6593925985507205</v>
      </c>
      <c r="AQ422" s="56">
        <f>IF($I$37="indtastes",$I$38,VLOOKUP(ROUND(AO422,0),'COP og ydelse'!$F$5:$J$31,3))</f>
        <v>4.0820494900000002</v>
      </c>
      <c r="AR422" s="56">
        <f t="shared" si="139"/>
        <v>3.6593925985507205</v>
      </c>
      <c r="AS422" s="56">
        <f t="shared" si="140"/>
        <v>2</v>
      </c>
      <c r="AT422" s="56">
        <f>IF($I$35="Ja",VLOOKUP(ROUND(AO422,0),'COP og ydelse'!$F$5:$J$31,5)/'COP og ydelse'!$J$14*$I$43,0)</f>
        <v>3.3827013968173296</v>
      </c>
      <c r="AU422" s="3">
        <f t="shared" si="141"/>
        <v>206.28857621814905</v>
      </c>
      <c r="AV422" s="3">
        <f t="shared" si="142"/>
        <v>0.2998316927723943</v>
      </c>
      <c r="AW422" s="3">
        <f t="shared" si="143"/>
        <v>0</v>
      </c>
      <c r="AX422" s="3">
        <f t="shared" si="151"/>
        <v>1</v>
      </c>
      <c r="AY422" s="56">
        <f t="shared" si="144"/>
        <v>3.6593925985507205</v>
      </c>
      <c r="AZ422" s="3">
        <f t="shared" si="152"/>
        <v>8.1934825165012562E-2</v>
      </c>
      <c r="BA422" s="3">
        <f t="shared" si="146"/>
        <v>206.28857621814905</v>
      </c>
      <c r="BB422" s="3">
        <f t="shared" si="153"/>
        <v>61.851853007094711</v>
      </c>
    </row>
    <row r="423" spans="9:54">
      <c r="I423" s="18"/>
      <c r="J423" s="16"/>
      <c r="M423" s="8">
        <f t="shared" si="154"/>
        <v>347</v>
      </c>
      <c r="N423" s="2">
        <v>4.5547950000000048</v>
      </c>
      <c r="O423" s="2">
        <v>0</v>
      </c>
      <c r="Q423" s="9">
        <f t="shared" si="133"/>
        <v>347</v>
      </c>
      <c r="R423" s="3">
        <f t="shared" si="134"/>
        <v>0.91324207989203721</v>
      </c>
      <c r="S423" s="3">
        <f t="shared" si="147"/>
        <v>0.60135274873035727</v>
      </c>
      <c r="T423" s="3">
        <f>MAX(0,MIN(T$71,$R423-SUM($S423:S423)))</f>
        <v>0</v>
      </c>
      <c r="U423" s="56">
        <f t="shared" si="135"/>
        <v>0</v>
      </c>
      <c r="V423" s="3">
        <f>MAX(0,MIN(V$71,$R423-SUM($S423:U423)))</f>
        <v>0</v>
      </c>
      <c r="W423" s="3">
        <f>MAX(0,MIN(W$71,$R423-SUM($S423:V423)))</f>
        <v>0</v>
      </c>
      <c r="X423" s="3">
        <f>MAX(0,MIN(X$71,$R423-SUM($S423:W423)))</f>
        <v>0.31188933116167994</v>
      </c>
      <c r="Y423" s="3">
        <f>MAX(0,MIN(Y$71,$R423-SUM($S423:X423)))</f>
        <v>0</v>
      </c>
      <c r="Z423" s="3">
        <f>MAX(0,MIN(Z$71,$R423-SUM($S423:Y423)))</f>
        <v>0</v>
      </c>
      <c r="AA423" s="3">
        <f t="shared" si="148"/>
        <v>0.60135274873035727</v>
      </c>
      <c r="AC423" s="9">
        <f t="shared" si="136"/>
        <v>347</v>
      </c>
      <c r="AD423" s="3">
        <f t="shared" si="137"/>
        <v>0.91324207989203721</v>
      </c>
      <c r="AE423" s="3">
        <f>MIN(R423,Solvarmeproduktion!M351*$I$16/1000/24)</f>
        <v>0.60135274873035727</v>
      </c>
      <c r="AF423" s="3">
        <f>IF($I$35="Ja",MAX(0,MIN(IF($I$36="væske",AS423,AT423),$AD423-SUM($AE423:AE423)))*$I$44*IF(AU423&lt;$I$23,1,0),0)</f>
        <v>0.31188933116167994</v>
      </c>
      <c r="AG423" s="56">
        <f t="shared" si="149"/>
        <v>0</v>
      </c>
      <c r="AH423" s="3">
        <f>MAX(0,MIN(AH$71,$AD423-SUM($AE423:AG423)))</f>
        <v>0</v>
      </c>
      <c r="AI423" s="3">
        <f>IF($I$35="Ja",MAX(0,MIN(IF($I$36="væske",AS423,AT423)-AF423,$AD423-SUM($AE423:AH423)))*$I$44*IF(AU423&lt;$I$29,1,0),0)</f>
        <v>0</v>
      </c>
      <c r="AJ423" s="3">
        <f>MAX(0,MIN(AJ$71,$AD423-SUM($AE423:AI423)))</f>
        <v>0</v>
      </c>
      <c r="AK423" s="3">
        <f>IF($I$35="Ja",MAX(0,MIN(IF($I$36="væske",AS423,AT423)-AF423-AI423,$AD423-SUM($AE423:AJ423)))*$I$44*IF(AU423&lt;$I$33,1,0),0)</f>
        <v>0</v>
      </c>
      <c r="AL423" s="3">
        <f>MAX(0,MIN(AL$71,$AD423-SUM($AE423:AK423)))</f>
        <v>0</v>
      </c>
      <c r="AM423" s="3">
        <f t="shared" si="150"/>
        <v>0.60135274873035727</v>
      </c>
      <c r="AO423" s="55">
        <v>18.100000000000001</v>
      </c>
      <c r="AP423" s="58">
        <f t="shared" si="138"/>
        <v>3.6593925985507205</v>
      </c>
      <c r="AQ423" s="56">
        <f>IF($I$37="indtastes",$I$38,VLOOKUP(ROUND(AO423,0),'COP og ydelse'!$F$5:$J$31,3))</f>
        <v>4.0820494900000002</v>
      </c>
      <c r="AR423" s="56">
        <f t="shared" si="139"/>
        <v>3.6593925985507205</v>
      </c>
      <c r="AS423" s="56">
        <f t="shared" si="140"/>
        <v>2</v>
      </c>
      <c r="AT423" s="56">
        <f>IF($I$35="Ja",VLOOKUP(ROUND(AO423,0),'COP og ydelse'!$F$5:$J$31,5)/'COP og ydelse'!$J$14*$I$43,0)</f>
        <v>3.3827013968173296</v>
      </c>
      <c r="AU423" s="3">
        <f t="shared" si="141"/>
        <v>206.28857621814905</v>
      </c>
      <c r="AV423" s="3">
        <f t="shared" si="142"/>
        <v>0.31188933116167994</v>
      </c>
      <c r="AW423" s="3">
        <f t="shared" si="143"/>
        <v>0</v>
      </c>
      <c r="AX423" s="3">
        <f t="shared" si="151"/>
        <v>1</v>
      </c>
      <c r="AY423" s="56">
        <f t="shared" si="144"/>
        <v>3.6593925985507205</v>
      </c>
      <c r="AZ423" s="3">
        <f t="shared" si="152"/>
        <v>8.5229808707926485E-2</v>
      </c>
      <c r="BA423" s="3">
        <f t="shared" si="146"/>
        <v>206.28857621814905</v>
      </c>
      <c r="BB423" s="3">
        <f t="shared" si="153"/>
        <v>64.339206062973744</v>
      </c>
    </row>
    <row r="424" spans="9:54">
      <c r="I424" s="18"/>
      <c r="J424" s="16"/>
      <c r="M424" s="8">
        <f t="shared" si="154"/>
        <v>348</v>
      </c>
      <c r="N424" s="2">
        <v>4.5547950000000048</v>
      </c>
      <c r="O424" s="2">
        <v>0</v>
      </c>
      <c r="Q424" s="9">
        <f t="shared" si="133"/>
        <v>348</v>
      </c>
      <c r="R424" s="3">
        <f t="shared" si="134"/>
        <v>0.91324207989203721</v>
      </c>
      <c r="S424" s="3">
        <f t="shared" si="147"/>
        <v>0.59629832038750008</v>
      </c>
      <c r="T424" s="3">
        <f>MAX(0,MIN(T$71,$R424-SUM($S424:S424)))</f>
        <v>0</v>
      </c>
      <c r="U424" s="56">
        <f t="shared" si="135"/>
        <v>0</v>
      </c>
      <c r="V424" s="3">
        <f>MAX(0,MIN(V$71,$R424-SUM($S424:U424)))</f>
        <v>0</v>
      </c>
      <c r="W424" s="3">
        <f>MAX(0,MIN(W$71,$R424-SUM($S424:V424)))</f>
        <v>0</v>
      </c>
      <c r="X424" s="3">
        <f>MAX(0,MIN(X$71,$R424-SUM($S424:W424)))</f>
        <v>0.31694375950453713</v>
      </c>
      <c r="Y424" s="3">
        <f>MAX(0,MIN(Y$71,$R424-SUM($S424:X424)))</f>
        <v>0</v>
      </c>
      <c r="Z424" s="3">
        <f>MAX(0,MIN(Z$71,$R424-SUM($S424:Y424)))</f>
        <v>0</v>
      </c>
      <c r="AA424" s="3">
        <f t="shared" si="148"/>
        <v>0.59629832038750008</v>
      </c>
      <c r="AC424" s="9">
        <f t="shared" si="136"/>
        <v>348</v>
      </c>
      <c r="AD424" s="3">
        <f t="shared" si="137"/>
        <v>0.91324207989203721</v>
      </c>
      <c r="AE424" s="3">
        <f>MIN(R424,Solvarmeproduktion!M352*$I$16/1000/24)</f>
        <v>0.59629832038750008</v>
      </c>
      <c r="AF424" s="3">
        <f>IF($I$35="Ja",MAX(0,MIN(IF($I$36="væske",AS424,AT424),$AD424-SUM($AE424:AE424)))*$I$44*IF(AU424&lt;$I$23,1,0),0)</f>
        <v>0.31694375950453713</v>
      </c>
      <c r="AG424" s="56">
        <f t="shared" si="149"/>
        <v>0</v>
      </c>
      <c r="AH424" s="3">
        <f>MAX(0,MIN(AH$71,$AD424-SUM($AE424:AG424)))</f>
        <v>0</v>
      </c>
      <c r="AI424" s="3">
        <f>IF($I$35="Ja",MAX(0,MIN(IF($I$36="væske",AS424,AT424)-AF424,$AD424-SUM($AE424:AH424)))*$I$44*IF(AU424&lt;$I$29,1,0),0)</f>
        <v>0</v>
      </c>
      <c r="AJ424" s="3">
        <f>MAX(0,MIN(AJ$71,$AD424-SUM($AE424:AI424)))</f>
        <v>0</v>
      </c>
      <c r="AK424" s="3">
        <f>IF($I$35="Ja",MAX(0,MIN(IF($I$36="væske",AS424,AT424)-AF424-AI424,$AD424-SUM($AE424:AJ424)))*$I$44*IF(AU424&lt;$I$33,1,0),0)</f>
        <v>0</v>
      </c>
      <c r="AL424" s="3">
        <f>MAX(0,MIN(AL$71,$AD424-SUM($AE424:AK424)))</f>
        <v>0</v>
      </c>
      <c r="AM424" s="3">
        <f t="shared" si="150"/>
        <v>0.59629832038750008</v>
      </c>
      <c r="AO424" s="55">
        <v>18.2</v>
      </c>
      <c r="AP424" s="58">
        <f t="shared" si="138"/>
        <v>3.6593925985507205</v>
      </c>
      <c r="AQ424" s="56">
        <f>IF($I$37="indtastes",$I$38,VLOOKUP(ROUND(AO424,0),'COP og ydelse'!$F$5:$J$31,3))</f>
        <v>4.0820494900000002</v>
      </c>
      <c r="AR424" s="56">
        <f t="shared" si="139"/>
        <v>3.6593925985507205</v>
      </c>
      <c r="AS424" s="56">
        <f t="shared" si="140"/>
        <v>2</v>
      </c>
      <c r="AT424" s="56">
        <f>IF($I$35="Ja",VLOOKUP(ROUND(AO424,0),'COP og ydelse'!$F$5:$J$31,5)/'COP og ydelse'!$J$14*$I$43,0)</f>
        <v>3.3827013968173296</v>
      </c>
      <c r="AU424" s="3">
        <f t="shared" si="141"/>
        <v>206.28857621814905</v>
      </c>
      <c r="AV424" s="3">
        <f t="shared" si="142"/>
        <v>0.31694375950453713</v>
      </c>
      <c r="AW424" s="3">
        <f t="shared" si="143"/>
        <v>0</v>
      </c>
      <c r="AX424" s="3">
        <f t="shared" si="151"/>
        <v>1</v>
      </c>
      <c r="AY424" s="56">
        <f t="shared" si="144"/>
        <v>3.6593925985507205</v>
      </c>
      <c r="AZ424" s="3">
        <f t="shared" si="152"/>
        <v>8.6611029281214794E-2</v>
      </c>
      <c r="BA424" s="3">
        <f t="shared" si="146"/>
        <v>206.28857621814905</v>
      </c>
      <c r="BB424" s="3">
        <f t="shared" si="153"/>
        <v>65.381876889418407</v>
      </c>
    </row>
    <row r="425" spans="9:54">
      <c r="I425" s="18"/>
      <c r="J425" s="16"/>
      <c r="M425" s="8">
        <f t="shared" si="154"/>
        <v>349</v>
      </c>
      <c r="N425" s="2">
        <v>4.5547950000000048</v>
      </c>
      <c r="O425" s="2">
        <v>0</v>
      </c>
      <c r="Q425" s="9">
        <f t="shared" si="133"/>
        <v>349</v>
      </c>
      <c r="R425" s="3">
        <f t="shared" si="134"/>
        <v>0.91324207989203721</v>
      </c>
      <c r="S425" s="3">
        <f t="shared" si="147"/>
        <v>0.59060877532321421</v>
      </c>
      <c r="T425" s="3">
        <f>MAX(0,MIN(T$71,$R425-SUM($S425:S425)))</f>
        <v>0</v>
      </c>
      <c r="U425" s="56">
        <f t="shared" si="135"/>
        <v>0</v>
      </c>
      <c r="V425" s="3">
        <f>MAX(0,MIN(V$71,$R425-SUM($S425:U425)))</f>
        <v>0</v>
      </c>
      <c r="W425" s="3">
        <f>MAX(0,MIN(W$71,$R425-SUM($S425:V425)))</f>
        <v>0</v>
      </c>
      <c r="X425" s="3">
        <f>MAX(0,MIN(X$71,$R425-SUM($S425:W425)))</f>
        <v>0.322633304568823</v>
      </c>
      <c r="Y425" s="3">
        <f>MAX(0,MIN(Y$71,$R425-SUM($S425:X425)))</f>
        <v>0</v>
      </c>
      <c r="Z425" s="3">
        <f>MAX(0,MIN(Z$71,$R425-SUM($S425:Y425)))</f>
        <v>0</v>
      </c>
      <c r="AA425" s="3">
        <f t="shared" si="148"/>
        <v>0.59060877532321421</v>
      </c>
      <c r="AC425" s="9">
        <f t="shared" si="136"/>
        <v>349</v>
      </c>
      <c r="AD425" s="3">
        <f t="shared" si="137"/>
        <v>0.91324207989203721</v>
      </c>
      <c r="AE425" s="3">
        <f>MIN(R425,Solvarmeproduktion!M353*$I$16/1000/24)</f>
        <v>0.59060877532321421</v>
      </c>
      <c r="AF425" s="3">
        <f>IF($I$35="Ja",MAX(0,MIN(IF($I$36="væske",AS425,AT425),$AD425-SUM($AE425:AE425)))*$I$44*IF(AU425&lt;$I$23,1,0),0)</f>
        <v>0.322633304568823</v>
      </c>
      <c r="AG425" s="56">
        <f t="shared" si="149"/>
        <v>0</v>
      </c>
      <c r="AH425" s="3">
        <f>MAX(0,MIN(AH$71,$AD425-SUM($AE425:AG425)))</f>
        <v>0</v>
      </c>
      <c r="AI425" s="3">
        <f>IF($I$35="Ja",MAX(0,MIN(IF($I$36="væske",AS425,AT425)-AF425,$AD425-SUM($AE425:AH425)))*$I$44*IF(AU425&lt;$I$29,1,0),0)</f>
        <v>0</v>
      </c>
      <c r="AJ425" s="3">
        <f>MAX(0,MIN(AJ$71,$AD425-SUM($AE425:AI425)))</f>
        <v>0</v>
      </c>
      <c r="AK425" s="3">
        <f>IF($I$35="Ja",MAX(0,MIN(IF($I$36="væske",AS425,AT425)-AF425-AI425,$AD425-SUM($AE425:AJ425)))*$I$44*IF(AU425&lt;$I$33,1,0),0)</f>
        <v>0</v>
      </c>
      <c r="AL425" s="3">
        <f>MAX(0,MIN(AL$71,$AD425-SUM($AE425:AK425)))</f>
        <v>0</v>
      </c>
      <c r="AM425" s="3">
        <f t="shared" si="150"/>
        <v>0.59060877532321421</v>
      </c>
      <c r="AO425" s="55">
        <v>18.2</v>
      </c>
      <c r="AP425" s="58">
        <f t="shared" si="138"/>
        <v>3.6593925985507205</v>
      </c>
      <c r="AQ425" s="56">
        <f>IF($I$37="indtastes",$I$38,VLOOKUP(ROUND(AO425,0),'COP og ydelse'!$F$5:$J$31,3))</f>
        <v>4.0820494900000002</v>
      </c>
      <c r="AR425" s="56">
        <f t="shared" si="139"/>
        <v>3.6593925985507205</v>
      </c>
      <c r="AS425" s="56">
        <f t="shared" si="140"/>
        <v>2</v>
      </c>
      <c r="AT425" s="56">
        <f>IF($I$35="Ja",VLOOKUP(ROUND(AO425,0),'COP og ydelse'!$F$5:$J$31,5)/'COP og ydelse'!$J$14*$I$43,0)</f>
        <v>3.3827013968173296</v>
      </c>
      <c r="AU425" s="3">
        <f t="shared" si="141"/>
        <v>206.28857621814905</v>
      </c>
      <c r="AV425" s="3">
        <f t="shared" si="142"/>
        <v>0.322633304568823</v>
      </c>
      <c r="AW425" s="3">
        <f t="shared" si="143"/>
        <v>0</v>
      </c>
      <c r="AX425" s="3">
        <f t="shared" si="151"/>
        <v>1</v>
      </c>
      <c r="AY425" s="56">
        <f t="shared" si="144"/>
        <v>3.6593925985507205</v>
      </c>
      <c r="AZ425" s="3">
        <f t="shared" si="152"/>
        <v>8.816580781646656E-2</v>
      </c>
      <c r="BA425" s="3">
        <f t="shared" si="146"/>
        <v>206.28857621814905</v>
      </c>
      <c r="BB425" s="3">
        <f t="shared" si="153"/>
        <v>66.555565040058937</v>
      </c>
    </row>
    <row r="426" spans="9:54">
      <c r="I426" s="18"/>
      <c r="J426" s="16"/>
      <c r="M426" s="8">
        <f t="shared" si="154"/>
        <v>350</v>
      </c>
      <c r="N426" s="2">
        <v>4.5547950000000048</v>
      </c>
      <c r="O426" s="2">
        <v>0</v>
      </c>
      <c r="Q426" s="9">
        <f t="shared" si="133"/>
        <v>350</v>
      </c>
      <c r="R426" s="3">
        <f t="shared" si="134"/>
        <v>0.91324207989203721</v>
      </c>
      <c r="S426" s="3">
        <f t="shared" si="147"/>
        <v>0.58488555479196436</v>
      </c>
      <c r="T426" s="3">
        <f>MAX(0,MIN(T$71,$R426-SUM($S426:S426)))</f>
        <v>0</v>
      </c>
      <c r="U426" s="56">
        <f t="shared" si="135"/>
        <v>0</v>
      </c>
      <c r="V426" s="3">
        <f>MAX(0,MIN(V$71,$R426-SUM($S426:U426)))</f>
        <v>0</v>
      </c>
      <c r="W426" s="3">
        <f>MAX(0,MIN(W$71,$R426-SUM($S426:V426)))</f>
        <v>0</v>
      </c>
      <c r="X426" s="3">
        <f>MAX(0,MIN(X$71,$R426-SUM($S426:W426)))</f>
        <v>0.32835652510007285</v>
      </c>
      <c r="Y426" s="3">
        <f>MAX(0,MIN(Y$71,$R426-SUM($S426:X426)))</f>
        <v>0</v>
      </c>
      <c r="Z426" s="3">
        <f>MAX(0,MIN(Z$71,$R426-SUM($S426:Y426)))</f>
        <v>0</v>
      </c>
      <c r="AA426" s="3">
        <f t="shared" si="148"/>
        <v>0.58488555479196436</v>
      </c>
      <c r="AC426" s="9">
        <f t="shared" si="136"/>
        <v>350</v>
      </c>
      <c r="AD426" s="3">
        <f t="shared" si="137"/>
        <v>0.91324207989203721</v>
      </c>
      <c r="AE426" s="3">
        <f>MIN(R426,Solvarmeproduktion!M354*$I$16/1000/24)</f>
        <v>0.58488555479196436</v>
      </c>
      <c r="AF426" s="3">
        <f>IF($I$35="Ja",MAX(0,MIN(IF($I$36="væske",AS426,AT426),$AD426-SUM($AE426:AE426)))*$I$44*IF(AU426&lt;$I$23,1,0),0)</f>
        <v>0.32835652510007285</v>
      </c>
      <c r="AG426" s="56">
        <f t="shared" si="149"/>
        <v>0</v>
      </c>
      <c r="AH426" s="3">
        <f>MAX(0,MIN(AH$71,$AD426-SUM($AE426:AG426)))</f>
        <v>0</v>
      </c>
      <c r="AI426" s="3">
        <f>IF($I$35="Ja",MAX(0,MIN(IF($I$36="væske",AS426,AT426)-AF426,$AD426-SUM($AE426:AH426)))*$I$44*IF(AU426&lt;$I$29,1,0),0)</f>
        <v>0</v>
      </c>
      <c r="AJ426" s="3">
        <f>MAX(0,MIN(AJ$71,$AD426-SUM($AE426:AI426)))</f>
        <v>0</v>
      </c>
      <c r="AK426" s="3">
        <f>IF($I$35="Ja",MAX(0,MIN(IF($I$36="væske",AS426,AT426)-AF426-AI426,$AD426-SUM($AE426:AJ426)))*$I$44*IF(AU426&lt;$I$33,1,0),0)</f>
        <v>0</v>
      </c>
      <c r="AL426" s="3">
        <f>MAX(0,MIN(AL$71,$AD426-SUM($AE426:AK426)))</f>
        <v>0</v>
      </c>
      <c r="AM426" s="3">
        <f t="shared" si="150"/>
        <v>0.58488555479196436</v>
      </c>
      <c r="AO426" s="55">
        <v>18.5</v>
      </c>
      <c r="AP426" s="58">
        <f t="shared" si="138"/>
        <v>3.6593925985507205</v>
      </c>
      <c r="AQ426" s="56">
        <f>IF($I$37="indtastes",$I$38,VLOOKUP(ROUND(AO426,0),'COP og ydelse'!$F$5:$J$31,3))</f>
        <v>4.0820494900000002</v>
      </c>
      <c r="AR426" s="56">
        <f t="shared" si="139"/>
        <v>3.6593925985507205</v>
      </c>
      <c r="AS426" s="56">
        <f t="shared" si="140"/>
        <v>2</v>
      </c>
      <c r="AT426" s="56">
        <f>IF($I$35="Ja",VLOOKUP(ROUND(AO426,0),'COP og ydelse'!$F$5:$J$31,5)/'COP og ydelse'!$J$14*$I$43,0)</f>
        <v>3.3827013968173296</v>
      </c>
      <c r="AU426" s="3">
        <f t="shared" si="141"/>
        <v>206.28857621814905</v>
      </c>
      <c r="AV426" s="3">
        <f t="shared" si="142"/>
        <v>0.32835652510007285</v>
      </c>
      <c r="AW426" s="3">
        <f t="shared" si="143"/>
        <v>0</v>
      </c>
      <c r="AX426" s="3">
        <f t="shared" si="151"/>
        <v>1</v>
      </c>
      <c r="AY426" s="56">
        <f t="shared" si="144"/>
        <v>3.6593925985507205</v>
      </c>
      <c r="AZ426" s="3">
        <f t="shared" si="152"/>
        <v>8.9729788826188359E-2</v>
      </c>
      <c r="BA426" s="3">
        <f t="shared" si="146"/>
        <v>206.28857621814905</v>
      </c>
      <c r="BB426" s="3">
        <f t="shared" si="153"/>
        <v>67.736200054832949</v>
      </c>
    </row>
    <row r="427" spans="9:54">
      <c r="I427" s="18"/>
      <c r="J427" s="16"/>
      <c r="M427" s="8">
        <f t="shared" si="154"/>
        <v>351</v>
      </c>
      <c r="N427" s="2">
        <v>4.5547950000000048</v>
      </c>
      <c r="O427" s="2">
        <v>0</v>
      </c>
      <c r="Q427" s="9">
        <f t="shared" si="133"/>
        <v>351</v>
      </c>
      <c r="R427" s="3">
        <f t="shared" si="134"/>
        <v>0.91324207989203721</v>
      </c>
      <c r="S427" s="3">
        <f t="shared" si="147"/>
        <v>0.58046616163124998</v>
      </c>
      <c r="T427" s="3">
        <f>MAX(0,MIN(T$71,$R427-SUM($S427:S427)))</f>
        <v>0</v>
      </c>
      <c r="U427" s="56">
        <f t="shared" si="135"/>
        <v>0</v>
      </c>
      <c r="V427" s="3">
        <f>MAX(0,MIN(V$71,$R427-SUM($S427:U427)))</f>
        <v>0</v>
      </c>
      <c r="W427" s="3">
        <f>MAX(0,MIN(W$71,$R427-SUM($S427:V427)))</f>
        <v>0</v>
      </c>
      <c r="X427" s="3">
        <f>MAX(0,MIN(X$71,$R427-SUM($S427:W427)))</f>
        <v>0.33277591826078723</v>
      </c>
      <c r="Y427" s="3">
        <f>MAX(0,MIN(Y$71,$R427-SUM($S427:X427)))</f>
        <v>0</v>
      </c>
      <c r="Z427" s="3">
        <f>MAX(0,MIN(Z$71,$R427-SUM($S427:Y427)))</f>
        <v>0</v>
      </c>
      <c r="AA427" s="3">
        <f t="shared" si="148"/>
        <v>0.58046616163124998</v>
      </c>
      <c r="AC427" s="9">
        <f t="shared" si="136"/>
        <v>351</v>
      </c>
      <c r="AD427" s="3">
        <f t="shared" si="137"/>
        <v>0.91324207989203721</v>
      </c>
      <c r="AE427" s="3">
        <f>MIN(R427,Solvarmeproduktion!M355*$I$16/1000/24)</f>
        <v>0.58046616163124998</v>
      </c>
      <c r="AF427" s="3">
        <f>IF($I$35="Ja",MAX(0,MIN(IF($I$36="væske",AS427,AT427),$AD427-SUM($AE427:AE427)))*$I$44*IF(AU427&lt;$I$23,1,0),0)</f>
        <v>0.33277591826078723</v>
      </c>
      <c r="AG427" s="56">
        <f t="shared" si="149"/>
        <v>0</v>
      </c>
      <c r="AH427" s="3">
        <f>MAX(0,MIN(AH$71,$AD427-SUM($AE427:AG427)))</f>
        <v>0</v>
      </c>
      <c r="AI427" s="3">
        <f>IF($I$35="Ja",MAX(0,MIN(IF($I$36="væske",AS427,AT427)-AF427,$AD427-SUM($AE427:AH427)))*$I$44*IF(AU427&lt;$I$29,1,0),0)</f>
        <v>0</v>
      </c>
      <c r="AJ427" s="3">
        <f>MAX(0,MIN(AJ$71,$AD427-SUM($AE427:AI427)))</f>
        <v>0</v>
      </c>
      <c r="AK427" s="3">
        <f>IF($I$35="Ja",MAX(0,MIN(IF($I$36="væske",AS427,AT427)-AF427-AI427,$AD427-SUM($AE427:AJ427)))*$I$44*IF(AU427&lt;$I$33,1,0),0)</f>
        <v>0</v>
      </c>
      <c r="AL427" s="3">
        <f>MAX(0,MIN(AL$71,$AD427-SUM($AE427:AK427)))</f>
        <v>0</v>
      </c>
      <c r="AM427" s="3">
        <f t="shared" si="150"/>
        <v>0.58046616163124998</v>
      </c>
      <c r="AO427" s="55">
        <v>18.5</v>
      </c>
      <c r="AP427" s="58">
        <f t="shared" si="138"/>
        <v>3.6593925985507205</v>
      </c>
      <c r="AQ427" s="56">
        <f>IF($I$37="indtastes",$I$38,VLOOKUP(ROUND(AO427,0),'COP og ydelse'!$F$5:$J$31,3))</f>
        <v>4.0820494900000002</v>
      </c>
      <c r="AR427" s="56">
        <f t="shared" si="139"/>
        <v>3.6593925985507205</v>
      </c>
      <c r="AS427" s="56">
        <f t="shared" si="140"/>
        <v>2</v>
      </c>
      <c r="AT427" s="56">
        <f>IF($I$35="Ja",VLOOKUP(ROUND(AO427,0),'COP og ydelse'!$F$5:$J$31,5)/'COP og ydelse'!$J$14*$I$43,0)</f>
        <v>3.3827013968173296</v>
      </c>
      <c r="AU427" s="3">
        <f t="shared" si="141"/>
        <v>206.28857621814905</v>
      </c>
      <c r="AV427" s="3">
        <f t="shared" si="142"/>
        <v>0.33277591826078723</v>
      </c>
      <c r="AW427" s="3">
        <f t="shared" si="143"/>
        <v>0</v>
      </c>
      <c r="AX427" s="3">
        <f t="shared" si="151"/>
        <v>1</v>
      </c>
      <c r="AY427" s="56">
        <f t="shared" si="144"/>
        <v>3.6593925985507205</v>
      </c>
      <c r="AZ427" s="3">
        <f t="shared" si="152"/>
        <v>9.0937473719704481E-2</v>
      </c>
      <c r="BA427" s="3">
        <f t="shared" si="146"/>
        <v>206.28857621814905</v>
      </c>
      <c r="BB427" s="3">
        <f t="shared" si="153"/>
        <v>68.647870377704947</v>
      </c>
    </row>
    <row r="428" spans="9:54">
      <c r="I428" s="18"/>
      <c r="J428" s="16"/>
      <c r="M428" s="8">
        <f t="shared" si="154"/>
        <v>352</v>
      </c>
      <c r="N428" s="2">
        <v>4.5547950000000048</v>
      </c>
      <c r="O428" s="2">
        <v>0</v>
      </c>
      <c r="Q428" s="9">
        <f t="shared" si="133"/>
        <v>352</v>
      </c>
      <c r="R428" s="3">
        <f t="shared" si="134"/>
        <v>0.91324207989203721</v>
      </c>
      <c r="S428" s="3">
        <f t="shared" si="147"/>
        <v>0.57563012336339281</v>
      </c>
      <c r="T428" s="3">
        <f>MAX(0,MIN(T$71,$R428-SUM($S428:S428)))</f>
        <v>0</v>
      </c>
      <c r="U428" s="56">
        <f t="shared" si="135"/>
        <v>0</v>
      </c>
      <c r="V428" s="3">
        <f>MAX(0,MIN(V$71,$R428-SUM($S428:U428)))</f>
        <v>0</v>
      </c>
      <c r="W428" s="3">
        <f>MAX(0,MIN(W$71,$R428-SUM($S428:V428)))</f>
        <v>0</v>
      </c>
      <c r="X428" s="3">
        <f>MAX(0,MIN(X$71,$R428-SUM($S428:W428)))</f>
        <v>0.3376119565286444</v>
      </c>
      <c r="Y428" s="3">
        <f>MAX(0,MIN(Y$71,$R428-SUM($S428:X428)))</f>
        <v>0</v>
      </c>
      <c r="Z428" s="3">
        <f>MAX(0,MIN(Z$71,$R428-SUM($S428:Y428)))</f>
        <v>0</v>
      </c>
      <c r="AA428" s="3">
        <f t="shared" si="148"/>
        <v>0.57563012336339281</v>
      </c>
      <c r="AC428" s="9">
        <f t="shared" si="136"/>
        <v>352</v>
      </c>
      <c r="AD428" s="3">
        <f t="shared" si="137"/>
        <v>0.91324207989203721</v>
      </c>
      <c r="AE428" s="3">
        <f>MIN(R428,Solvarmeproduktion!M356*$I$16/1000/24)</f>
        <v>0.57563012336339281</v>
      </c>
      <c r="AF428" s="3">
        <f>IF($I$35="Ja",MAX(0,MIN(IF($I$36="væske",AS428,AT428),$AD428-SUM($AE428:AE428)))*$I$44*IF(AU428&lt;$I$23,1,0),0)</f>
        <v>0.3376119565286444</v>
      </c>
      <c r="AG428" s="56">
        <f t="shared" si="149"/>
        <v>0</v>
      </c>
      <c r="AH428" s="3">
        <f>MAX(0,MIN(AH$71,$AD428-SUM($AE428:AG428)))</f>
        <v>0</v>
      </c>
      <c r="AI428" s="3">
        <f>IF($I$35="Ja",MAX(0,MIN(IF($I$36="væske",AS428,AT428)-AF428,$AD428-SUM($AE428:AH428)))*$I$44*IF(AU428&lt;$I$29,1,0),0)</f>
        <v>0</v>
      </c>
      <c r="AJ428" s="3">
        <f>MAX(0,MIN(AJ$71,$AD428-SUM($AE428:AI428)))</f>
        <v>0</v>
      </c>
      <c r="AK428" s="3">
        <f>IF($I$35="Ja",MAX(0,MIN(IF($I$36="væske",AS428,AT428)-AF428-AI428,$AD428-SUM($AE428:AJ428)))*$I$44*IF(AU428&lt;$I$33,1,0),0)</f>
        <v>0</v>
      </c>
      <c r="AL428" s="3">
        <f>MAX(0,MIN(AL$71,$AD428-SUM($AE428:AK428)))</f>
        <v>0</v>
      </c>
      <c r="AM428" s="3">
        <f t="shared" si="150"/>
        <v>0.57563012336339281</v>
      </c>
      <c r="AO428" s="55">
        <v>18.600000000000001</v>
      </c>
      <c r="AP428" s="58">
        <f t="shared" si="138"/>
        <v>3.6593925985507205</v>
      </c>
      <c r="AQ428" s="56">
        <f>IF($I$37="indtastes",$I$38,VLOOKUP(ROUND(AO428,0),'COP og ydelse'!$F$5:$J$31,3))</f>
        <v>4.0820494900000002</v>
      </c>
      <c r="AR428" s="56">
        <f t="shared" si="139"/>
        <v>3.6593925985507205</v>
      </c>
      <c r="AS428" s="56">
        <f t="shared" si="140"/>
        <v>2</v>
      </c>
      <c r="AT428" s="56">
        <f>IF($I$35="Ja",VLOOKUP(ROUND(AO428,0),'COP og ydelse'!$F$5:$J$31,5)/'COP og ydelse'!$J$14*$I$43,0)</f>
        <v>3.3827013968173296</v>
      </c>
      <c r="AU428" s="3">
        <f t="shared" si="141"/>
        <v>206.28857621814905</v>
      </c>
      <c r="AV428" s="3">
        <f t="shared" si="142"/>
        <v>0.3376119565286444</v>
      </c>
      <c r="AW428" s="3">
        <f t="shared" si="143"/>
        <v>0</v>
      </c>
      <c r="AX428" s="3">
        <f t="shared" si="151"/>
        <v>1</v>
      </c>
      <c r="AY428" s="56">
        <f t="shared" si="144"/>
        <v>3.6593925985507205</v>
      </c>
      <c r="AZ428" s="3">
        <f t="shared" si="152"/>
        <v>9.2259014969411454E-2</v>
      </c>
      <c r="BA428" s="3">
        <f t="shared" si="146"/>
        <v>206.28857621814905</v>
      </c>
      <c r="BB428" s="3">
        <f t="shared" si="153"/>
        <v>69.645489826517675</v>
      </c>
    </row>
    <row r="429" spans="9:54">
      <c r="I429" s="18"/>
      <c r="J429" s="16"/>
      <c r="M429" s="8">
        <f t="shared" si="154"/>
        <v>353</v>
      </c>
      <c r="N429" s="2">
        <v>4.5547950000000048</v>
      </c>
      <c r="O429" s="2">
        <v>0</v>
      </c>
      <c r="Q429" s="9">
        <f t="shared" si="133"/>
        <v>353</v>
      </c>
      <c r="R429" s="3">
        <f t="shared" si="134"/>
        <v>0.91324207989203721</v>
      </c>
      <c r="S429" s="3">
        <f t="shared" si="147"/>
        <v>0.56388676664250004</v>
      </c>
      <c r="T429" s="3">
        <f>MAX(0,MIN(T$71,$R429-SUM($S429:S429)))</f>
        <v>0</v>
      </c>
      <c r="U429" s="56">
        <f t="shared" si="135"/>
        <v>0</v>
      </c>
      <c r="V429" s="3">
        <f>MAX(0,MIN(V$71,$R429-SUM($S429:U429)))</f>
        <v>0</v>
      </c>
      <c r="W429" s="3">
        <f>MAX(0,MIN(W$71,$R429-SUM($S429:V429)))</f>
        <v>0</v>
      </c>
      <c r="X429" s="3">
        <f>MAX(0,MIN(X$71,$R429-SUM($S429:W429)))</f>
        <v>0.34935531324953717</v>
      </c>
      <c r="Y429" s="3">
        <f>MAX(0,MIN(Y$71,$R429-SUM($S429:X429)))</f>
        <v>0</v>
      </c>
      <c r="Z429" s="3">
        <f>MAX(0,MIN(Z$71,$R429-SUM($S429:Y429)))</f>
        <v>0</v>
      </c>
      <c r="AA429" s="3">
        <f t="shared" si="148"/>
        <v>0.56388676664250004</v>
      </c>
      <c r="AC429" s="9">
        <f t="shared" si="136"/>
        <v>353</v>
      </c>
      <c r="AD429" s="3">
        <f t="shared" si="137"/>
        <v>0.91324207989203721</v>
      </c>
      <c r="AE429" s="3">
        <f>MIN(R429,Solvarmeproduktion!M357*$I$16/1000/24)</f>
        <v>0.56388676664250004</v>
      </c>
      <c r="AF429" s="3">
        <f>IF($I$35="Ja",MAX(0,MIN(IF($I$36="væske",AS429,AT429),$AD429-SUM($AE429:AE429)))*$I$44*IF(AU429&lt;$I$23,1,0),0)</f>
        <v>0.34935531324953717</v>
      </c>
      <c r="AG429" s="56">
        <f t="shared" si="149"/>
        <v>0</v>
      </c>
      <c r="AH429" s="3">
        <f>MAX(0,MIN(AH$71,$AD429-SUM($AE429:AG429)))</f>
        <v>0</v>
      </c>
      <c r="AI429" s="3">
        <f>IF($I$35="Ja",MAX(0,MIN(IF($I$36="væske",AS429,AT429)-AF429,$AD429-SUM($AE429:AH429)))*$I$44*IF(AU429&lt;$I$29,1,0),0)</f>
        <v>0</v>
      </c>
      <c r="AJ429" s="3">
        <f>MAX(0,MIN(AJ$71,$AD429-SUM($AE429:AI429)))</f>
        <v>0</v>
      </c>
      <c r="AK429" s="3">
        <f>IF($I$35="Ja",MAX(0,MIN(IF($I$36="væske",AS429,AT429)-AF429-AI429,$AD429-SUM($AE429:AJ429)))*$I$44*IF(AU429&lt;$I$33,1,0),0)</f>
        <v>0</v>
      </c>
      <c r="AL429" s="3">
        <f>MAX(0,MIN(AL$71,$AD429-SUM($AE429:AK429)))</f>
        <v>0</v>
      </c>
      <c r="AM429" s="3">
        <f t="shared" si="150"/>
        <v>0.56388676664250004</v>
      </c>
      <c r="AO429" s="55">
        <v>18.7</v>
      </c>
      <c r="AP429" s="58">
        <f t="shared" si="138"/>
        <v>3.6593925985507205</v>
      </c>
      <c r="AQ429" s="56">
        <f>IF($I$37="indtastes",$I$38,VLOOKUP(ROUND(AO429,0),'COP og ydelse'!$F$5:$J$31,3))</f>
        <v>4.0820494900000002</v>
      </c>
      <c r="AR429" s="56">
        <f t="shared" si="139"/>
        <v>3.6593925985507205</v>
      </c>
      <c r="AS429" s="56">
        <f t="shared" si="140"/>
        <v>2</v>
      </c>
      <c r="AT429" s="56">
        <f>IF($I$35="Ja",VLOOKUP(ROUND(AO429,0),'COP og ydelse'!$F$5:$J$31,5)/'COP og ydelse'!$J$14*$I$43,0)</f>
        <v>3.3827013968173296</v>
      </c>
      <c r="AU429" s="3">
        <f t="shared" si="141"/>
        <v>206.28857621814905</v>
      </c>
      <c r="AV429" s="3">
        <f t="shared" si="142"/>
        <v>0.34935531324953717</v>
      </c>
      <c r="AW429" s="3">
        <f t="shared" si="143"/>
        <v>0</v>
      </c>
      <c r="AX429" s="3">
        <f t="shared" si="151"/>
        <v>1</v>
      </c>
      <c r="AY429" s="56">
        <f t="shared" si="144"/>
        <v>3.6593925985507205</v>
      </c>
      <c r="AZ429" s="3">
        <f t="shared" si="152"/>
        <v>9.5468114951070604E-2</v>
      </c>
      <c r="BA429" s="3">
        <f t="shared" si="146"/>
        <v>206.28857621814905</v>
      </c>
      <c r="BB429" s="3">
        <f t="shared" si="153"/>
        <v>72.068010164492478</v>
      </c>
    </row>
    <row r="430" spans="9:54">
      <c r="I430" s="18"/>
      <c r="J430" s="16"/>
      <c r="M430" s="8">
        <f t="shared" si="154"/>
        <v>354</v>
      </c>
      <c r="N430" s="2">
        <v>4.5547950000000048</v>
      </c>
      <c r="O430" s="2">
        <v>0</v>
      </c>
      <c r="Q430" s="9">
        <f t="shared" si="133"/>
        <v>354</v>
      </c>
      <c r="R430" s="3">
        <f t="shared" si="134"/>
        <v>0.91324207989203721</v>
      </c>
      <c r="S430" s="3">
        <f t="shared" si="147"/>
        <v>0.53703835183892845</v>
      </c>
      <c r="T430" s="3">
        <f>MAX(0,MIN(T$71,$R430-SUM($S430:S430)))</f>
        <v>0</v>
      </c>
      <c r="U430" s="56">
        <f t="shared" si="135"/>
        <v>0</v>
      </c>
      <c r="V430" s="3">
        <f>MAX(0,MIN(V$71,$R430-SUM($S430:U430)))</f>
        <v>0</v>
      </c>
      <c r="W430" s="3">
        <f>MAX(0,MIN(W$71,$R430-SUM($S430:V430)))</f>
        <v>0</v>
      </c>
      <c r="X430" s="3">
        <f>MAX(0,MIN(X$71,$R430-SUM($S430:W430)))</f>
        <v>0.37620372805310875</v>
      </c>
      <c r="Y430" s="3">
        <f>MAX(0,MIN(Y$71,$R430-SUM($S430:X430)))</f>
        <v>0</v>
      </c>
      <c r="Z430" s="3">
        <f>MAX(0,MIN(Z$71,$R430-SUM($S430:Y430)))</f>
        <v>0</v>
      </c>
      <c r="AA430" s="3">
        <f t="shared" si="148"/>
        <v>0.53703835183892845</v>
      </c>
      <c r="AC430" s="9">
        <f t="shared" si="136"/>
        <v>354</v>
      </c>
      <c r="AD430" s="3">
        <f t="shared" si="137"/>
        <v>0.91324207989203721</v>
      </c>
      <c r="AE430" s="3">
        <f>MIN(R430,Solvarmeproduktion!M358*$I$16/1000/24)</f>
        <v>0.53703835183892845</v>
      </c>
      <c r="AF430" s="3">
        <f>IF($I$35="Ja",MAX(0,MIN(IF($I$36="væske",AS430,AT430),$AD430-SUM($AE430:AE430)))*$I$44*IF(AU430&lt;$I$23,1,0),0)</f>
        <v>0.37620372805310875</v>
      </c>
      <c r="AG430" s="56">
        <f t="shared" si="149"/>
        <v>0</v>
      </c>
      <c r="AH430" s="3">
        <f>MAX(0,MIN(AH$71,$AD430-SUM($AE430:AG430)))</f>
        <v>0</v>
      </c>
      <c r="AI430" s="3">
        <f>IF($I$35="Ja",MAX(0,MIN(IF($I$36="væske",AS430,AT430)-AF430,$AD430-SUM($AE430:AH430)))*$I$44*IF(AU430&lt;$I$29,1,0),0)</f>
        <v>0</v>
      </c>
      <c r="AJ430" s="3">
        <f>MAX(0,MIN(AJ$71,$AD430-SUM($AE430:AI430)))</f>
        <v>0</v>
      </c>
      <c r="AK430" s="3">
        <f>IF($I$35="Ja",MAX(0,MIN(IF($I$36="væske",AS430,AT430)-AF430-AI430,$AD430-SUM($AE430:AJ430)))*$I$44*IF(AU430&lt;$I$33,1,0),0)</f>
        <v>0</v>
      </c>
      <c r="AL430" s="3">
        <f>MAX(0,MIN(AL$71,$AD430-SUM($AE430:AK430)))</f>
        <v>0</v>
      </c>
      <c r="AM430" s="3">
        <f t="shared" si="150"/>
        <v>0.53703835183892845</v>
      </c>
      <c r="AO430" s="55">
        <v>18.7</v>
      </c>
      <c r="AP430" s="58">
        <f t="shared" si="138"/>
        <v>3.6593925985507205</v>
      </c>
      <c r="AQ430" s="56">
        <f>IF($I$37="indtastes",$I$38,VLOOKUP(ROUND(AO430,0),'COP og ydelse'!$F$5:$J$31,3))</f>
        <v>4.0820494900000002</v>
      </c>
      <c r="AR430" s="56">
        <f t="shared" si="139"/>
        <v>3.6593925985507205</v>
      </c>
      <c r="AS430" s="56">
        <f t="shared" si="140"/>
        <v>2</v>
      </c>
      <c r="AT430" s="56">
        <f>IF($I$35="Ja",VLOOKUP(ROUND(AO430,0),'COP og ydelse'!$F$5:$J$31,5)/'COP og ydelse'!$J$14*$I$43,0)</f>
        <v>3.3827013968173296</v>
      </c>
      <c r="AU430" s="3">
        <f t="shared" si="141"/>
        <v>206.28857621814905</v>
      </c>
      <c r="AV430" s="3">
        <f t="shared" si="142"/>
        <v>0.37620372805310875</v>
      </c>
      <c r="AW430" s="3">
        <f t="shared" si="143"/>
        <v>0</v>
      </c>
      <c r="AX430" s="3">
        <f t="shared" si="151"/>
        <v>1</v>
      </c>
      <c r="AY430" s="56">
        <f t="shared" si="144"/>
        <v>3.6593925985507205</v>
      </c>
      <c r="AZ430" s="3">
        <f t="shared" si="152"/>
        <v>0.1028049650103413</v>
      </c>
      <c r="BA430" s="3">
        <f t="shared" si="146"/>
        <v>206.28857621814905</v>
      </c>
      <c r="BB430" s="3">
        <f t="shared" si="153"/>
        <v>77.606531428035538</v>
      </c>
    </row>
    <row r="431" spans="9:54">
      <c r="I431" s="18"/>
      <c r="J431" s="16"/>
      <c r="M431" s="8">
        <f t="shared" si="154"/>
        <v>355</v>
      </c>
      <c r="N431" s="2">
        <v>4.5547950000000048</v>
      </c>
      <c r="O431" s="2">
        <v>0</v>
      </c>
      <c r="Q431" s="9">
        <f t="shared" si="133"/>
        <v>355</v>
      </c>
      <c r="R431" s="3">
        <f t="shared" si="134"/>
        <v>0.91324207989203721</v>
      </c>
      <c r="S431" s="3">
        <f t="shared" si="147"/>
        <v>0.50651506567464288</v>
      </c>
      <c r="T431" s="3">
        <f>MAX(0,MIN(T$71,$R431-SUM($S431:S431)))</f>
        <v>0</v>
      </c>
      <c r="U431" s="56">
        <f t="shared" si="135"/>
        <v>0</v>
      </c>
      <c r="V431" s="3">
        <f>MAX(0,MIN(V$71,$R431-SUM($S431:U431)))</f>
        <v>0</v>
      </c>
      <c r="W431" s="3">
        <f>MAX(0,MIN(W$71,$R431-SUM($S431:V431)))</f>
        <v>0</v>
      </c>
      <c r="X431" s="3">
        <f>MAX(0,MIN(X$71,$R431-SUM($S431:W431)))</f>
        <v>0.40672701421739432</v>
      </c>
      <c r="Y431" s="3">
        <f>MAX(0,MIN(Y$71,$R431-SUM($S431:X431)))</f>
        <v>0</v>
      </c>
      <c r="Z431" s="3">
        <f>MAX(0,MIN(Z$71,$R431-SUM($S431:Y431)))</f>
        <v>0</v>
      </c>
      <c r="AA431" s="3">
        <f t="shared" si="148"/>
        <v>0.50651506567464288</v>
      </c>
      <c r="AC431" s="9">
        <f t="shared" si="136"/>
        <v>355</v>
      </c>
      <c r="AD431" s="3">
        <f t="shared" si="137"/>
        <v>0.91324207989203721</v>
      </c>
      <c r="AE431" s="3">
        <f>MIN(R431,Solvarmeproduktion!M359*$I$16/1000/24)</f>
        <v>0.50651506567464288</v>
      </c>
      <c r="AF431" s="3">
        <f>IF($I$35="Ja",MAX(0,MIN(IF($I$36="væske",AS431,AT431),$AD431-SUM($AE431:AE431)))*$I$44*IF(AU431&lt;$I$23,1,0),0)</f>
        <v>0.40672701421739432</v>
      </c>
      <c r="AG431" s="56">
        <f t="shared" si="149"/>
        <v>0</v>
      </c>
      <c r="AH431" s="3">
        <f>MAX(0,MIN(AH$71,$AD431-SUM($AE431:AG431)))</f>
        <v>0</v>
      </c>
      <c r="AI431" s="3">
        <f>IF($I$35="Ja",MAX(0,MIN(IF($I$36="væske",AS431,AT431)-AF431,$AD431-SUM($AE431:AH431)))*$I$44*IF(AU431&lt;$I$29,1,0),0)</f>
        <v>0</v>
      </c>
      <c r="AJ431" s="3">
        <f>MAX(0,MIN(AJ$71,$AD431-SUM($AE431:AI431)))</f>
        <v>0</v>
      </c>
      <c r="AK431" s="3">
        <f>IF($I$35="Ja",MAX(0,MIN(IF($I$36="væske",AS431,AT431)-AF431-AI431,$AD431-SUM($AE431:AJ431)))*$I$44*IF(AU431&lt;$I$33,1,0),0)</f>
        <v>0</v>
      </c>
      <c r="AL431" s="3">
        <f>MAX(0,MIN(AL$71,$AD431-SUM($AE431:AK431)))</f>
        <v>0</v>
      </c>
      <c r="AM431" s="3">
        <f t="shared" si="150"/>
        <v>0.50651506567464288</v>
      </c>
      <c r="AO431" s="55">
        <v>19</v>
      </c>
      <c r="AP431" s="58">
        <f t="shared" si="138"/>
        <v>3.6593925985507205</v>
      </c>
      <c r="AQ431" s="56">
        <f>IF($I$37="indtastes",$I$38,VLOOKUP(ROUND(AO431,0),'COP og ydelse'!$F$5:$J$31,3))</f>
        <v>4.0820494900000002</v>
      </c>
      <c r="AR431" s="56">
        <f t="shared" si="139"/>
        <v>3.6593925985507205</v>
      </c>
      <c r="AS431" s="56">
        <f t="shared" si="140"/>
        <v>2</v>
      </c>
      <c r="AT431" s="56">
        <f>IF($I$35="Ja",VLOOKUP(ROUND(AO431,0),'COP og ydelse'!$F$5:$J$31,5)/'COP og ydelse'!$J$14*$I$43,0)</f>
        <v>3.3827013968173296</v>
      </c>
      <c r="AU431" s="3">
        <f t="shared" si="141"/>
        <v>206.28857621814905</v>
      </c>
      <c r="AV431" s="3">
        <f t="shared" si="142"/>
        <v>0.40672701421739432</v>
      </c>
      <c r="AW431" s="3">
        <f t="shared" si="143"/>
        <v>0</v>
      </c>
      <c r="AX431" s="3">
        <f t="shared" si="151"/>
        <v>1</v>
      </c>
      <c r="AY431" s="56">
        <f t="shared" si="144"/>
        <v>3.6593925985507205</v>
      </c>
      <c r="AZ431" s="3">
        <f t="shared" si="152"/>
        <v>0.11114604494157747</v>
      </c>
      <c r="BA431" s="3">
        <f t="shared" si="146"/>
        <v>206.28857621814905</v>
      </c>
      <c r="BB431" s="3">
        <f t="shared" si="153"/>
        <v>83.903136672365136</v>
      </c>
    </row>
    <row r="432" spans="9:54">
      <c r="I432" s="18"/>
      <c r="J432" s="16"/>
      <c r="M432" s="8">
        <f t="shared" si="154"/>
        <v>356</v>
      </c>
      <c r="N432" s="2">
        <v>4.5547950000000048</v>
      </c>
      <c r="O432" s="2">
        <v>0</v>
      </c>
      <c r="Q432" s="9">
        <f t="shared" si="133"/>
        <v>356</v>
      </c>
      <c r="R432" s="3">
        <f t="shared" si="134"/>
        <v>0.91324207989203721</v>
      </c>
      <c r="S432" s="3">
        <f t="shared" si="147"/>
        <v>0.47686756588446427</v>
      </c>
      <c r="T432" s="3">
        <f>MAX(0,MIN(T$71,$R432-SUM($S432:S432)))</f>
        <v>0</v>
      </c>
      <c r="U432" s="56">
        <f t="shared" si="135"/>
        <v>0</v>
      </c>
      <c r="V432" s="3">
        <f>MAX(0,MIN(V$71,$R432-SUM($S432:U432)))</f>
        <v>0</v>
      </c>
      <c r="W432" s="3">
        <f>MAX(0,MIN(W$71,$R432-SUM($S432:V432)))</f>
        <v>0</v>
      </c>
      <c r="X432" s="3">
        <f>MAX(0,MIN(X$71,$R432-SUM($S432:W432)))</f>
        <v>0.43637451400757293</v>
      </c>
      <c r="Y432" s="3">
        <f>MAX(0,MIN(Y$71,$R432-SUM($S432:X432)))</f>
        <v>0</v>
      </c>
      <c r="Z432" s="3">
        <f>MAX(0,MIN(Z$71,$R432-SUM($S432:Y432)))</f>
        <v>0</v>
      </c>
      <c r="AA432" s="3">
        <f t="shared" si="148"/>
        <v>0.47686756588446427</v>
      </c>
      <c r="AC432" s="9">
        <f t="shared" si="136"/>
        <v>356</v>
      </c>
      <c r="AD432" s="3">
        <f t="shared" si="137"/>
        <v>0.91324207989203721</v>
      </c>
      <c r="AE432" s="3">
        <f>MIN(R432,Solvarmeproduktion!M360*$I$16/1000/24)</f>
        <v>0.47686756588446427</v>
      </c>
      <c r="AF432" s="3">
        <f>IF($I$35="Ja",MAX(0,MIN(IF($I$36="væske",AS432,AT432),$AD432-SUM($AE432:AE432)))*$I$44*IF(AU432&lt;$I$23,1,0),0)</f>
        <v>0.43637451400757293</v>
      </c>
      <c r="AG432" s="56">
        <f t="shared" si="149"/>
        <v>0</v>
      </c>
      <c r="AH432" s="3">
        <f>MAX(0,MIN(AH$71,$AD432-SUM($AE432:AG432)))</f>
        <v>0</v>
      </c>
      <c r="AI432" s="3">
        <f>IF($I$35="Ja",MAX(0,MIN(IF($I$36="væske",AS432,AT432)-AF432,$AD432-SUM($AE432:AH432)))*$I$44*IF(AU432&lt;$I$29,1,0),0)</f>
        <v>0</v>
      </c>
      <c r="AJ432" s="3">
        <f>MAX(0,MIN(AJ$71,$AD432-SUM($AE432:AI432)))</f>
        <v>0</v>
      </c>
      <c r="AK432" s="3">
        <f>IF($I$35="Ja",MAX(0,MIN(IF($I$36="væske",AS432,AT432)-AF432-AI432,$AD432-SUM($AE432:AJ432)))*$I$44*IF(AU432&lt;$I$33,1,0),0)</f>
        <v>0</v>
      </c>
      <c r="AL432" s="3">
        <f>MAX(0,MIN(AL$71,$AD432-SUM($AE432:AK432)))</f>
        <v>0</v>
      </c>
      <c r="AM432" s="3">
        <f t="shared" si="150"/>
        <v>0.47686756588446427</v>
      </c>
      <c r="AO432" s="55">
        <v>19</v>
      </c>
      <c r="AP432" s="58">
        <f t="shared" si="138"/>
        <v>3.6593925985507205</v>
      </c>
      <c r="AQ432" s="56">
        <f>IF($I$37="indtastes",$I$38,VLOOKUP(ROUND(AO432,0),'COP og ydelse'!$F$5:$J$31,3))</f>
        <v>4.0820494900000002</v>
      </c>
      <c r="AR432" s="56">
        <f t="shared" si="139"/>
        <v>3.6593925985507205</v>
      </c>
      <c r="AS432" s="56">
        <f t="shared" si="140"/>
        <v>2</v>
      </c>
      <c r="AT432" s="56">
        <f>IF($I$35="Ja",VLOOKUP(ROUND(AO432,0),'COP og ydelse'!$F$5:$J$31,5)/'COP og ydelse'!$J$14*$I$43,0)</f>
        <v>3.3827013968173296</v>
      </c>
      <c r="AU432" s="3">
        <f t="shared" si="141"/>
        <v>206.28857621814905</v>
      </c>
      <c r="AV432" s="3">
        <f t="shared" si="142"/>
        <v>0.43637451400757293</v>
      </c>
      <c r="AW432" s="3">
        <f t="shared" si="143"/>
        <v>0</v>
      </c>
      <c r="AX432" s="3">
        <f t="shared" si="151"/>
        <v>1</v>
      </c>
      <c r="AY432" s="56">
        <f t="shared" si="144"/>
        <v>3.6593925985507205</v>
      </c>
      <c r="AZ432" s="3">
        <f t="shared" si="152"/>
        <v>0.11924779926056481</v>
      </c>
      <c r="BA432" s="3">
        <f t="shared" si="146"/>
        <v>206.28857621814905</v>
      </c>
      <c r="BB432" s="3">
        <f t="shared" si="153"/>
        <v>90.019077192508959</v>
      </c>
    </row>
    <row r="433" spans="9:54">
      <c r="I433" s="18"/>
      <c r="J433" s="16"/>
      <c r="M433" s="8">
        <f t="shared" si="154"/>
        <v>357</v>
      </c>
      <c r="N433" s="2">
        <v>4.5547950000000048</v>
      </c>
      <c r="O433" s="2">
        <v>0</v>
      </c>
      <c r="Q433" s="9">
        <f t="shared" si="133"/>
        <v>357</v>
      </c>
      <c r="R433" s="3">
        <f t="shared" si="134"/>
        <v>0.91324207989203721</v>
      </c>
      <c r="S433" s="3">
        <f t="shared" si="147"/>
        <v>0.43248929433714284</v>
      </c>
      <c r="T433" s="3">
        <f>MAX(0,MIN(T$71,$R433-SUM($S433:S433)))</f>
        <v>0</v>
      </c>
      <c r="U433" s="56">
        <f t="shared" si="135"/>
        <v>4.3248929433714285E-2</v>
      </c>
      <c r="V433" s="3">
        <f>MAX(0,MIN(V$71,$R433-SUM($S433:U433)))</f>
        <v>0</v>
      </c>
      <c r="W433" s="3">
        <f>MAX(0,MIN(W$71,$R433-SUM($S433:V433)))</f>
        <v>0</v>
      </c>
      <c r="X433" s="3">
        <f>MAX(0,MIN(X$71,$R433-SUM($S433:W433)))</f>
        <v>0.43750385612118009</v>
      </c>
      <c r="Y433" s="3">
        <f>MAX(0,MIN(Y$71,$R433-SUM($S433:X433)))</f>
        <v>0</v>
      </c>
      <c r="Z433" s="3">
        <f>MAX(0,MIN(Z$71,$R433-SUM($S433:Y433)))</f>
        <v>0</v>
      </c>
      <c r="AA433" s="3">
        <f t="shared" si="148"/>
        <v>0.47573822377085712</v>
      </c>
      <c r="AC433" s="9">
        <f t="shared" si="136"/>
        <v>357</v>
      </c>
      <c r="AD433" s="3">
        <f t="shared" si="137"/>
        <v>0.91324207989203721</v>
      </c>
      <c r="AE433" s="3">
        <f>MIN(R433,Solvarmeproduktion!M361*$I$16/1000/24)</f>
        <v>0.43248929433714284</v>
      </c>
      <c r="AF433" s="3">
        <f>IF($I$35="Ja",MAX(0,MIN(IF($I$36="væske",AS433,AT433),$AD433-SUM($AE433:AE433)))*$I$44*IF(AU433&lt;$I$23,1,0),0)</f>
        <v>0.48075278555489437</v>
      </c>
      <c r="AG433" s="56">
        <f t="shared" si="149"/>
        <v>0</v>
      </c>
      <c r="AH433" s="3">
        <f>MAX(0,MIN(AH$71,$AD433-SUM($AE433:AG433)))</f>
        <v>0</v>
      </c>
      <c r="AI433" s="3">
        <f>IF($I$35="Ja",MAX(0,MIN(IF($I$36="væske",AS433,AT433)-AF433,$AD433-SUM($AE433:AH433)))*$I$44*IF(AU433&lt;$I$29,1,0),0)</f>
        <v>0</v>
      </c>
      <c r="AJ433" s="3">
        <f>MAX(0,MIN(AJ$71,$AD433-SUM($AE433:AI433)))</f>
        <v>0</v>
      </c>
      <c r="AK433" s="3">
        <f>IF($I$35="Ja",MAX(0,MIN(IF($I$36="væske",AS433,AT433)-AF433-AI433,$AD433-SUM($AE433:AJ433)))*$I$44*IF(AU433&lt;$I$33,1,0),0)</f>
        <v>0</v>
      </c>
      <c r="AL433" s="3">
        <f>MAX(0,MIN(AL$71,$AD433-SUM($AE433:AK433)))</f>
        <v>0</v>
      </c>
      <c r="AM433" s="3">
        <f t="shared" si="150"/>
        <v>0.43248929433714284</v>
      </c>
      <c r="AO433" s="55">
        <v>19</v>
      </c>
      <c r="AP433" s="58">
        <f t="shared" si="138"/>
        <v>3.6593925985507205</v>
      </c>
      <c r="AQ433" s="56">
        <f>IF($I$37="indtastes",$I$38,VLOOKUP(ROUND(AO433,0),'COP og ydelse'!$F$5:$J$31,3))</f>
        <v>4.0820494900000002</v>
      </c>
      <c r="AR433" s="56">
        <f t="shared" si="139"/>
        <v>3.6593925985507205</v>
      </c>
      <c r="AS433" s="56">
        <f t="shared" si="140"/>
        <v>2</v>
      </c>
      <c r="AT433" s="56">
        <f>IF($I$35="Ja",VLOOKUP(ROUND(AO433,0),'COP og ydelse'!$F$5:$J$31,5)/'COP og ydelse'!$J$14*$I$43,0)</f>
        <v>3.3827013968173296</v>
      </c>
      <c r="AU433" s="3">
        <f t="shared" si="141"/>
        <v>206.28857621814905</v>
      </c>
      <c r="AV433" s="3">
        <f t="shared" si="142"/>
        <v>0.48075278555489437</v>
      </c>
      <c r="AW433" s="3">
        <f t="shared" si="143"/>
        <v>0</v>
      </c>
      <c r="AX433" s="3">
        <f t="shared" si="151"/>
        <v>1</v>
      </c>
      <c r="AY433" s="56">
        <f t="shared" si="144"/>
        <v>3.6593925985507205</v>
      </c>
      <c r="AZ433" s="3">
        <f t="shared" si="152"/>
        <v>0.1313750226595784</v>
      </c>
      <c r="BA433" s="3">
        <f t="shared" si="146"/>
        <v>206.28857621814905</v>
      </c>
      <c r="BB433" s="3">
        <f t="shared" si="153"/>
        <v>99.17380764502829</v>
      </c>
    </row>
    <row r="434" spans="9:54">
      <c r="I434" s="18"/>
      <c r="J434" s="16"/>
      <c r="M434" s="8">
        <f t="shared" si="154"/>
        <v>358</v>
      </c>
      <c r="N434" s="2">
        <v>4.5547950000000048</v>
      </c>
      <c r="O434" s="2">
        <v>0</v>
      </c>
      <c r="Q434" s="9">
        <f t="shared" si="133"/>
        <v>358</v>
      </c>
      <c r="R434" s="3">
        <f t="shared" si="134"/>
        <v>0.91324207989203721</v>
      </c>
      <c r="S434" s="3">
        <f t="shared" si="147"/>
        <v>0.38325469697999998</v>
      </c>
      <c r="T434" s="3">
        <f>MAX(0,MIN(T$71,$R434-SUM($S434:S434)))</f>
        <v>0</v>
      </c>
      <c r="U434" s="56">
        <f t="shared" si="135"/>
        <v>3.8325469697999999E-2</v>
      </c>
      <c r="V434" s="3">
        <f>MAX(0,MIN(V$71,$R434-SUM($S434:U434)))</f>
        <v>0</v>
      </c>
      <c r="W434" s="3">
        <f>MAX(0,MIN(W$71,$R434-SUM($S434:V434)))</f>
        <v>0</v>
      </c>
      <c r="X434" s="3">
        <f>MAX(0,MIN(X$71,$R434-SUM($S434:W434)))</f>
        <v>0.49166191321403724</v>
      </c>
      <c r="Y434" s="3">
        <f>MAX(0,MIN(Y$71,$R434-SUM($S434:X434)))</f>
        <v>0</v>
      </c>
      <c r="Z434" s="3">
        <f>MAX(0,MIN(Z$71,$R434-SUM($S434:Y434)))</f>
        <v>0</v>
      </c>
      <c r="AA434" s="3">
        <f t="shared" si="148"/>
        <v>0.42158016667799997</v>
      </c>
      <c r="AC434" s="9">
        <f t="shared" si="136"/>
        <v>358</v>
      </c>
      <c r="AD434" s="3">
        <f t="shared" si="137"/>
        <v>0.91324207989203721</v>
      </c>
      <c r="AE434" s="3">
        <f>MIN(R434,Solvarmeproduktion!M362*$I$16/1000/24)</f>
        <v>0.38325469697999998</v>
      </c>
      <c r="AF434" s="3">
        <f>IF($I$35="Ja",MAX(0,MIN(IF($I$36="væske",AS434,AT434),$AD434-SUM($AE434:AE434)))*$I$44*IF(AU434&lt;$I$23,1,0),0)</f>
        <v>0.52998738291203717</v>
      </c>
      <c r="AG434" s="56">
        <f t="shared" si="149"/>
        <v>0</v>
      </c>
      <c r="AH434" s="3">
        <f>MAX(0,MIN(AH$71,$AD434-SUM($AE434:AG434)))</f>
        <v>0</v>
      </c>
      <c r="AI434" s="3">
        <f>IF($I$35="Ja",MAX(0,MIN(IF($I$36="væske",AS434,AT434)-AF434,$AD434-SUM($AE434:AH434)))*$I$44*IF(AU434&lt;$I$29,1,0),0)</f>
        <v>1.1102230246251565E-16</v>
      </c>
      <c r="AJ434" s="3">
        <f>MAX(0,MIN(AJ$71,$AD434-SUM($AE434:AI434)))</f>
        <v>0</v>
      </c>
      <c r="AK434" s="3">
        <f>IF($I$35="Ja",MAX(0,MIN(IF($I$36="væske",AS434,AT434)-AF434-AI434,$AD434-SUM($AE434:AJ434)))*$I$44*IF(AU434&lt;$I$33,1,0),0)</f>
        <v>0</v>
      </c>
      <c r="AL434" s="3">
        <f>MAX(0,MIN(AL$71,$AD434-SUM($AE434:AK434)))</f>
        <v>0</v>
      </c>
      <c r="AM434" s="3">
        <f t="shared" si="150"/>
        <v>0.38325469697999998</v>
      </c>
      <c r="AO434" s="55">
        <v>19.100000000000001</v>
      </c>
      <c r="AP434" s="58">
        <f t="shared" si="138"/>
        <v>3.6593925985507205</v>
      </c>
      <c r="AQ434" s="56">
        <f>IF($I$37="indtastes",$I$38,VLOOKUP(ROUND(AO434,0),'COP og ydelse'!$F$5:$J$31,3))</f>
        <v>4.0820494900000002</v>
      </c>
      <c r="AR434" s="56">
        <f t="shared" si="139"/>
        <v>3.6593925985507205</v>
      </c>
      <c r="AS434" s="56">
        <f t="shared" si="140"/>
        <v>2</v>
      </c>
      <c r="AT434" s="56">
        <f>IF($I$35="Ja",VLOOKUP(ROUND(AO434,0),'COP og ydelse'!$F$5:$J$31,5)/'COP og ydelse'!$J$14*$I$43,0)</f>
        <v>3.3827013968173296</v>
      </c>
      <c r="AU434" s="3">
        <f t="shared" si="141"/>
        <v>206.28857621814905</v>
      </c>
      <c r="AV434" s="3">
        <f t="shared" si="142"/>
        <v>0.52998738291203729</v>
      </c>
      <c r="AW434" s="3">
        <f t="shared" si="143"/>
        <v>0</v>
      </c>
      <c r="AX434" s="3">
        <f t="shared" si="151"/>
        <v>1</v>
      </c>
      <c r="AY434" s="56">
        <f t="shared" si="144"/>
        <v>3.6593925985507205</v>
      </c>
      <c r="AZ434" s="3">
        <f t="shared" si="152"/>
        <v>0.14482933127260941</v>
      </c>
      <c r="BA434" s="3">
        <f t="shared" si="146"/>
        <v>206.28857621814905</v>
      </c>
      <c r="BB434" s="3">
        <f t="shared" si="153"/>
        <v>109.33034263450715</v>
      </c>
    </row>
    <row r="435" spans="9:54">
      <c r="I435" s="18"/>
      <c r="J435" s="16"/>
      <c r="M435" s="8">
        <f t="shared" si="154"/>
        <v>359</v>
      </c>
      <c r="N435" s="2">
        <v>4.5547950000000048</v>
      </c>
      <c r="O435" s="2">
        <v>0</v>
      </c>
      <c r="Q435" s="9">
        <f t="shared" si="133"/>
        <v>359</v>
      </c>
      <c r="R435" s="3">
        <f t="shared" si="134"/>
        <v>0.91324207989203721</v>
      </c>
      <c r="S435" s="3">
        <f t="shared" si="147"/>
        <v>0.32880763214607145</v>
      </c>
      <c r="T435" s="3">
        <f>MAX(0,MIN(T$71,$R435-SUM($S435:S435)))</f>
        <v>0</v>
      </c>
      <c r="U435" s="56">
        <f t="shared" si="135"/>
        <v>3.2880763214607145E-2</v>
      </c>
      <c r="V435" s="3">
        <f>MAX(0,MIN(V$71,$R435-SUM($S435:U435)))</f>
        <v>0</v>
      </c>
      <c r="W435" s="3">
        <f>MAX(0,MIN(W$71,$R435-SUM($S435:V435)))</f>
        <v>0</v>
      </c>
      <c r="X435" s="3">
        <f>MAX(0,MIN(X$71,$R435-SUM($S435:W435)))</f>
        <v>0.55155368453135867</v>
      </c>
      <c r="Y435" s="3">
        <f>MAX(0,MIN(Y$71,$R435-SUM($S435:X435)))</f>
        <v>0</v>
      </c>
      <c r="Z435" s="3">
        <f>MAX(0,MIN(Z$71,$R435-SUM($S435:Y435)))</f>
        <v>0</v>
      </c>
      <c r="AA435" s="3">
        <f t="shared" si="148"/>
        <v>0.36168839536067859</v>
      </c>
      <c r="AC435" s="9">
        <f t="shared" si="136"/>
        <v>359</v>
      </c>
      <c r="AD435" s="3">
        <f t="shared" si="137"/>
        <v>0.91324207989203721</v>
      </c>
      <c r="AE435" s="3">
        <f>MIN(R435,Solvarmeproduktion!M363*$I$16/1000/24)</f>
        <v>0.32880763214607145</v>
      </c>
      <c r="AF435" s="3">
        <f>IF($I$35="Ja",MAX(0,MIN(IF($I$36="væske",AS435,AT435),$AD435-SUM($AE435:AE435)))*$I$44*IF(AU435&lt;$I$23,1,0),0)</f>
        <v>0.58443444774596576</v>
      </c>
      <c r="AG435" s="56">
        <f t="shared" si="149"/>
        <v>0</v>
      </c>
      <c r="AH435" s="3">
        <f>MAX(0,MIN(AH$71,$AD435-SUM($AE435:AG435)))</f>
        <v>0</v>
      </c>
      <c r="AI435" s="3">
        <f>IF($I$35="Ja",MAX(0,MIN(IF($I$36="væske",AS435,AT435)-AF435,$AD435-SUM($AE435:AH435)))*$I$44*IF(AU435&lt;$I$29,1,0),0)</f>
        <v>0</v>
      </c>
      <c r="AJ435" s="3">
        <f>MAX(0,MIN(AJ$71,$AD435-SUM($AE435:AI435)))</f>
        <v>0</v>
      </c>
      <c r="AK435" s="3">
        <f>IF($I$35="Ja",MAX(0,MIN(IF($I$36="væske",AS435,AT435)-AF435-AI435,$AD435-SUM($AE435:AJ435)))*$I$44*IF(AU435&lt;$I$33,1,0),0)</f>
        <v>0</v>
      </c>
      <c r="AL435" s="3">
        <f>MAX(0,MIN(AL$71,$AD435-SUM($AE435:AK435)))</f>
        <v>0</v>
      </c>
      <c r="AM435" s="3">
        <f t="shared" si="150"/>
        <v>0.32880763214607145</v>
      </c>
      <c r="AO435" s="55">
        <v>19.2</v>
      </c>
      <c r="AP435" s="58">
        <f t="shared" si="138"/>
        <v>3.6593925985507205</v>
      </c>
      <c r="AQ435" s="56">
        <f>IF($I$37="indtastes",$I$38,VLOOKUP(ROUND(AO435,0),'COP og ydelse'!$F$5:$J$31,3))</f>
        <v>4.0820494900000002</v>
      </c>
      <c r="AR435" s="56">
        <f t="shared" si="139"/>
        <v>3.6593925985507205</v>
      </c>
      <c r="AS435" s="56">
        <f t="shared" si="140"/>
        <v>2</v>
      </c>
      <c r="AT435" s="56">
        <f>IF($I$35="Ja",VLOOKUP(ROUND(AO435,0),'COP og ydelse'!$F$5:$J$31,5)/'COP og ydelse'!$J$14*$I$43,0)</f>
        <v>3.3827013968173296</v>
      </c>
      <c r="AU435" s="3">
        <f t="shared" si="141"/>
        <v>206.28857621814905</v>
      </c>
      <c r="AV435" s="3">
        <f t="shared" si="142"/>
        <v>0.58443444774596576</v>
      </c>
      <c r="AW435" s="3">
        <f t="shared" si="143"/>
        <v>0</v>
      </c>
      <c r="AX435" s="3">
        <f t="shared" si="151"/>
        <v>1</v>
      </c>
      <c r="AY435" s="56">
        <f t="shared" si="144"/>
        <v>3.6593925985507205</v>
      </c>
      <c r="AZ435" s="3">
        <f t="shared" si="152"/>
        <v>0.15970804771738004</v>
      </c>
      <c r="BA435" s="3">
        <f t="shared" si="146"/>
        <v>206.28857621814905</v>
      </c>
      <c r="BB435" s="3">
        <f t="shared" si="153"/>
        <v>120.5621501183555</v>
      </c>
    </row>
    <row r="436" spans="9:54">
      <c r="I436" s="18"/>
      <c r="J436" s="16"/>
      <c r="M436" s="8">
        <f t="shared" si="154"/>
        <v>360</v>
      </c>
      <c r="N436" s="2">
        <v>4.5547950000000048</v>
      </c>
      <c r="O436" s="2">
        <v>0</v>
      </c>
      <c r="Q436" s="9">
        <f t="shared" si="133"/>
        <v>360</v>
      </c>
      <c r="R436" s="3">
        <f t="shared" si="134"/>
        <v>0.91324207989203721</v>
      </c>
      <c r="S436" s="3">
        <f t="shared" si="147"/>
        <v>0.27938165707946433</v>
      </c>
      <c r="T436" s="3">
        <f>MAX(0,MIN(T$71,$R436-SUM($S436:S436)))</f>
        <v>0</v>
      </c>
      <c r="U436" s="56">
        <f t="shared" si="135"/>
        <v>2.7938165707946435E-2</v>
      </c>
      <c r="V436" s="3">
        <f>MAX(0,MIN(V$71,$R436-SUM($S436:U436)))</f>
        <v>0</v>
      </c>
      <c r="W436" s="3">
        <f>MAX(0,MIN(W$71,$R436-SUM($S436:V436)))</f>
        <v>0</v>
      </c>
      <c r="X436" s="3">
        <f>MAX(0,MIN(X$71,$R436-SUM($S436:W436)))</f>
        <v>0.60592225710462644</v>
      </c>
      <c r="Y436" s="3">
        <f>MAX(0,MIN(Y$71,$R436-SUM($S436:X436)))</f>
        <v>0</v>
      </c>
      <c r="Z436" s="3">
        <f>MAX(0,MIN(Z$71,$R436-SUM($S436:Y436)))</f>
        <v>0</v>
      </c>
      <c r="AA436" s="3">
        <f t="shared" si="148"/>
        <v>0.30731982278741077</v>
      </c>
      <c r="AC436" s="9">
        <f t="shared" si="136"/>
        <v>360</v>
      </c>
      <c r="AD436" s="3">
        <f t="shared" si="137"/>
        <v>0.91324207989203721</v>
      </c>
      <c r="AE436" s="3">
        <f>MIN(R436,Solvarmeproduktion!M364*$I$16/1000/24)</f>
        <v>0.27938165707946433</v>
      </c>
      <c r="AF436" s="3">
        <f>IF($I$35="Ja",MAX(0,MIN(IF($I$36="væske",AS436,AT436),$AD436-SUM($AE436:AE436)))*$I$44*IF(AU436&lt;$I$23,1,0),0)</f>
        <v>0.63386042281257282</v>
      </c>
      <c r="AG436" s="56">
        <f t="shared" si="149"/>
        <v>0</v>
      </c>
      <c r="AH436" s="3">
        <f>MAX(0,MIN(AH$71,$AD436-SUM($AE436:AG436)))</f>
        <v>0</v>
      </c>
      <c r="AI436" s="3">
        <f>IF($I$35="Ja",MAX(0,MIN(IF($I$36="væske",AS436,AT436)-AF436,$AD436-SUM($AE436:AH436)))*$I$44*IF(AU436&lt;$I$29,1,0),0)</f>
        <v>1.1102230246251565E-16</v>
      </c>
      <c r="AJ436" s="3">
        <f>MAX(0,MIN(AJ$71,$AD436-SUM($AE436:AI436)))</f>
        <v>0</v>
      </c>
      <c r="AK436" s="3">
        <f>IF($I$35="Ja",MAX(0,MIN(IF($I$36="væske",AS436,AT436)-AF436-AI436,$AD436-SUM($AE436:AJ436)))*$I$44*IF(AU436&lt;$I$33,1,0),0)</f>
        <v>0</v>
      </c>
      <c r="AL436" s="3">
        <f>MAX(0,MIN(AL$71,$AD436-SUM($AE436:AK436)))</f>
        <v>0</v>
      </c>
      <c r="AM436" s="3">
        <f t="shared" si="150"/>
        <v>0.27938165707946433</v>
      </c>
      <c r="AO436" s="55">
        <v>19.2</v>
      </c>
      <c r="AP436" s="58">
        <f t="shared" si="138"/>
        <v>3.6593925985507205</v>
      </c>
      <c r="AQ436" s="56">
        <f>IF($I$37="indtastes",$I$38,VLOOKUP(ROUND(AO436,0),'COP og ydelse'!$F$5:$J$31,3))</f>
        <v>4.0820494900000002</v>
      </c>
      <c r="AR436" s="56">
        <f t="shared" si="139"/>
        <v>3.6593925985507205</v>
      </c>
      <c r="AS436" s="56">
        <f t="shared" si="140"/>
        <v>2</v>
      </c>
      <c r="AT436" s="56">
        <f>IF($I$35="Ja",VLOOKUP(ROUND(AO436,0),'COP og ydelse'!$F$5:$J$31,5)/'COP og ydelse'!$J$14*$I$43,0)</f>
        <v>3.3827013968173296</v>
      </c>
      <c r="AU436" s="3">
        <f t="shared" si="141"/>
        <v>206.28857621814905</v>
      </c>
      <c r="AV436" s="3">
        <f t="shared" si="142"/>
        <v>0.63386042281257293</v>
      </c>
      <c r="AW436" s="3">
        <f t="shared" si="143"/>
        <v>0</v>
      </c>
      <c r="AX436" s="3">
        <f t="shared" si="151"/>
        <v>1</v>
      </c>
      <c r="AY436" s="56">
        <f t="shared" si="144"/>
        <v>3.6593925985507205</v>
      </c>
      <c r="AZ436" s="3">
        <f t="shared" si="152"/>
        <v>0.17321465400121577</v>
      </c>
      <c r="BA436" s="3">
        <f t="shared" si="146"/>
        <v>206.28857621814905</v>
      </c>
      <c r="BB436" s="3">
        <f t="shared" si="153"/>
        <v>130.75816414303964</v>
      </c>
    </row>
    <row r="437" spans="9:54">
      <c r="I437" s="18"/>
      <c r="J437" s="16"/>
      <c r="M437" s="8">
        <f t="shared" si="154"/>
        <v>361</v>
      </c>
      <c r="N437" s="2">
        <v>4.5547950000000048</v>
      </c>
      <c r="O437" s="2">
        <v>0</v>
      </c>
      <c r="Q437" s="9">
        <f t="shared" si="133"/>
        <v>361</v>
      </c>
      <c r="R437" s="3">
        <f t="shared" si="134"/>
        <v>0.91324207989203721</v>
      </c>
      <c r="S437" s="3">
        <f t="shared" si="147"/>
        <v>0.24179794609374997</v>
      </c>
      <c r="T437" s="3">
        <f>MAX(0,MIN(T$71,$R437-SUM($S437:S437)))</f>
        <v>0</v>
      </c>
      <c r="U437" s="56">
        <f t="shared" si="135"/>
        <v>2.4179794609374999E-2</v>
      </c>
      <c r="V437" s="3">
        <f>MAX(0,MIN(V$71,$R437-SUM($S437:U437)))</f>
        <v>0</v>
      </c>
      <c r="W437" s="3">
        <f>MAX(0,MIN(W$71,$R437-SUM($S437:V437)))</f>
        <v>0</v>
      </c>
      <c r="X437" s="3">
        <f>MAX(0,MIN(X$71,$R437-SUM($S437:W437)))</f>
        <v>0.64726433918891224</v>
      </c>
      <c r="Y437" s="3">
        <f>MAX(0,MIN(Y$71,$R437-SUM($S437:X437)))</f>
        <v>0</v>
      </c>
      <c r="Z437" s="3">
        <f>MAX(0,MIN(Z$71,$R437-SUM($S437:Y437)))</f>
        <v>0</v>
      </c>
      <c r="AA437" s="3">
        <f t="shared" si="148"/>
        <v>0.26597774070312497</v>
      </c>
      <c r="AC437" s="9">
        <f t="shared" si="136"/>
        <v>361</v>
      </c>
      <c r="AD437" s="3">
        <f t="shared" si="137"/>
        <v>0.91324207989203721</v>
      </c>
      <c r="AE437" s="3">
        <f>MIN(R437,Solvarmeproduktion!M365*$I$16/1000/24)</f>
        <v>0.24179794609374997</v>
      </c>
      <c r="AF437" s="3">
        <f>IF($I$35="Ja",MAX(0,MIN(IF($I$36="væske",AS437,AT437),$AD437-SUM($AE437:AE437)))*$I$44*IF(AU437&lt;$I$23,1,0),0)</f>
        <v>0.67144413379828727</v>
      </c>
      <c r="AG437" s="56">
        <f t="shared" si="149"/>
        <v>0</v>
      </c>
      <c r="AH437" s="3">
        <f>MAX(0,MIN(AH$71,$AD437-SUM($AE437:AG437)))</f>
        <v>0</v>
      </c>
      <c r="AI437" s="3">
        <f>IF($I$35="Ja",MAX(0,MIN(IF($I$36="væske",AS437,AT437)-AF437,$AD437-SUM($AE437:AH437)))*$I$44*IF(AU437&lt;$I$29,1,0),0)</f>
        <v>0</v>
      </c>
      <c r="AJ437" s="3">
        <f>MAX(0,MIN(AJ$71,$AD437-SUM($AE437:AI437)))</f>
        <v>0</v>
      </c>
      <c r="AK437" s="3">
        <f>IF($I$35="Ja",MAX(0,MIN(IF($I$36="væske",AS437,AT437)-AF437-AI437,$AD437-SUM($AE437:AJ437)))*$I$44*IF(AU437&lt;$I$33,1,0),0)</f>
        <v>0</v>
      </c>
      <c r="AL437" s="3">
        <f>MAX(0,MIN(AL$71,$AD437-SUM($AE437:AK437)))</f>
        <v>0</v>
      </c>
      <c r="AM437" s="3">
        <f t="shared" si="150"/>
        <v>0.24179794609374997</v>
      </c>
      <c r="AO437" s="55">
        <v>19.7</v>
      </c>
      <c r="AP437" s="58">
        <f t="shared" si="138"/>
        <v>3.6593925985507205</v>
      </c>
      <c r="AQ437" s="56">
        <f>IF($I$37="indtastes",$I$38,VLOOKUP(ROUND(AO437,0),'COP og ydelse'!$F$5:$J$31,3))</f>
        <v>4.0820494900000002</v>
      </c>
      <c r="AR437" s="56">
        <f t="shared" si="139"/>
        <v>3.6593925985507205</v>
      </c>
      <c r="AS437" s="56">
        <f t="shared" si="140"/>
        <v>2</v>
      </c>
      <c r="AT437" s="56">
        <f>IF($I$35="Ja",VLOOKUP(ROUND(AO437,0),'COP og ydelse'!$F$5:$J$31,5)/'COP og ydelse'!$J$14*$I$43,0)</f>
        <v>3.3827013968173296</v>
      </c>
      <c r="AU437" s="3">
        <f t="shared" si="141"/>
        <v>206.28857621814905</v>
      </c>
      <c r="AV437" s="3">
        <f t="shared" si="142"/>
        <v>0.67144413379828727</v>
      </c>
      <c r="AW437" s="3">
        <f t="shared" si="143"/>
        <v>0</v>
      </c>
      <c r="AX437" s="3">
        <f t="shared" si="151"/>
        <v>1</v>
      </c>
      <c r="AY437" s="56">
        <f t="shared" si="144"/>
        <v>3.6593925985507205</v>
      </c>
      <c r="AZ437" s="3">
        <f t="shared" si="152"/>
        <v>0.18348513194900393</v>
      </c>
      <c r="BA437" s="3">
        <f t="shared" si="146"/>
        <v>206.28857621814905</v>
      </c>
      <c r="BB437" s="3">
        <f t="shared" si="153"/>
        <v>138.51125437127706</v>
      </c>
    </row>
    <row r="438" spans="9:54">
      <c r="I438" s="18"/>
      <c r="J438" s="16"/>
      <c r="M438" s="8">
        <f t="shared" si="154"/>
        <v>362</v>
      </c>
      <c r="N438" s="2">
        <v>4.5547950000000048</v>
      </c>
      <c r="O438" s="2">
        <v>0</v>
      </c>
      <c r="Q438" s="9">
        <f t="shared" si="133"/>
        <v>362</v>
      </c>
      <c r="R438" s="3">
        <f t="shared" si="134"/>
        <v>0.91324207989203721</v>
      </c>
      <c r="S438" s="3">
        <f t="shared" si="147"/>
        <v>0.20689813904142854</v>
      </c>
      <c r="T438" s="3">
        <f>MAX(0,MIN(T$71,$R438-SUM($S438:S438)))</f>
        <v>0</v>
      </c>
      <c r="U438" s="56">
        <f t="shared" si="135"/>
        <v>2.0689813904142856E-2</v>
      </c>
      <c r="V438" s="3">
        <f>MAX(0,MIN(V$71,$R438-SUM($S438:U438)))</f>
        <v>0</v>
      </c>
      <c r="W438" s="3">
        <f>MAX(0,MIN(W$71,$R438-SUM($S438:V438)))</f>
        <v>0</v>
      </c>
      <c r="X438" s="3">
        <f>MAX(0,MIN(X$71,$R438-SUM($S438:W438)))</f>
        <v>0.68565412694646577</v>
      </c>
      <c r="Y438" s="3">
        <f>MAX(0,MIN(Y$71,$R438-SUM($S438:X438)))</f>
        <v>0</v>
      </c>
      <c r="Z438" s="3">
        <f>MAX(0,MIN(Z$71,$R438-SUM($S438:Y438)))</f>
        <v>1.1102230246251565E-16</v>
      </c>
      <c r="AA438" s="3">
        <f t="shared" si="148"/>
        <v>0.22758795294557138</v>
      </c>
      <c r="AC438" s="9">
        <f t="shared" si="136"/>
        <v>362</v>
      </c>
      <c r="AD438" s="3">
        <f t="shared" si="137"/>
        <v>0.91324207989203721</v>
      </c>
      <c r="AE438" s="3">
        <f>MIN(R438,Solvarmeproduktion!M366*$I$16/1000/24)</f>
        <v>0.20689813904142854</v>
      </c>
      <c r="AF438" s="3">
        <f>IF($I$35="Ja",MAX(0,MIN(IF($I$36="væske",AS438,AT438),$AD438-SUM($AE438:AE438)))*$I$44*IF(AU438&lt;$I$23,1,0),0)</f>
        <v>0.7063439408506087</v>
      </c>
      <c r="AG438" s="56">
        <f t="shared" si="149"/>
        <v>0</v>
      </c>
      <c r="AH438" s="3">
        <f>MAX(0,MIN(AH$71,$AD438-SUM($AE438:AG438)))</f>
        <v>0</v>
      </c>
      <c r="AI438" s="3">
        <f>IF($I$35="Ja",MAX(0,MIN(IF($I$36="væske",AS438,AT438)-AF438,$AD438-SUM($AE438:AH438)))*$I$44*IF(AU438&lt;$I$29,1,0),0)</f>
        <v>0</v>
      </c>
      <c r="AJ438" s="3">
        <f>MAX(0,MIN(AJ$71,$AD438-SUM($AE438:AI438)))</f>
        <v>0</v>
      </c>
      <c r="AK438" s="3">
        <f>IF($I$35="Ja",MAX(0,MIN(IF($I$36="væske",AS438,AT438)-AF438-AI438,$AD438-SUM($AE438:AJ438)))*$I$44*IF(AU438&lt;$I$33,1,0),0)</f>
        <v>0</v>
      </c>
      <c r="AL438" s="3">
        <f>MAX(0,MIN(AL$71,$AD438-SUM($AE438:AK438)))</f>
        <v>0</v>
      </c>
      <c r="AM438" s="3">
        <f t="shared" si="150"/>
        <v>0.20689813904142854</v>
      </c>
      <c r="AO438" s="55">
        <v>20</v>
      </c>
      <c r="AP438" s="58">
        <f t="shared" si="138"/>
        <v>3.6593925985507205</v>
      </c>
      <c r="AQ438" s="56">
        <f>IF($I$37="indtastes",$I$38,VLOOKUP(ROUND(AO438,0),'COP og ydelse'!$F$5:$J$31,3))</f>
        <v>4.0820494900000002</v>
      </c>
      <c r="AR438" s="56">
        <f t="shared" si="139"/>
        <v>3.6593925985507205</v>
      </c>
      <c r="AS438" s="56">
        <f t="shared" si="140"/>
        <v>2</v>
      </c>
      <c r="AT438" s="56">
        <f>IF($I$35="Ja",VLOOKUP(ROUND(AO438,0),'COP og ydelse'!$F$5:$J$31,5)/'COP og ydelse'!$J$14*$I$43,0)</f>
        <v>3.3827013968173296</v>
      </c>
      <c r="AU438" s="3">
        <f t="shared" si="141"/>
        <v>206.28857621814905</v>
      </c>
      <c r="AV438" s="3">
        <f t="shared" si="142"/>
        <v>0.7063439408506087</v>
      </c>
      <c r="AW438" s="3">
        <f t="shared" si="143"/>
        <v>0</v>
      </c>
      <c r="AX438" s="3">
        <f t="shared" si="151"/>
        <v>1</v>
      </c>
      <c r="AY438" s="56">
        <f t="shared" si="144"/>
        <v>3.6593925985507205</v>
      </c>
      <c r="AZ438" s="3">
        <f t="shared" si="152"/>
        <v>0.19302218109375632</v>
      </c>
      <c r="BA438" s="3">
        <f t="shared" si="146"/>
        <v>206.28857621814905</v>
      </c>
      <c r="BB438" s="3">
        <f t="shared" si="153"/>
        <v>145.71068587838855</v>
      </c>
    </row>
    <row r="439" spans="9:54">
      <c r="I439" s="18"/>
      <c r="J439" s="16"/>
      <c r="M439" s="8">
        <f t="shared" si="154"/>
        <v>363</v>
      </c>
      <c r="N439" s="2">
        <v>4.5547950000000048</v>
      </c>
      <c r="O439" s="2">
        <v>0</v>
      </c>
      <c r="Q439" s="9">
        <f t="shared" si="133"/>
        <v>363</v>
      </c>
      <c r="R439" s="3">
        <f t="shared" si="134"/>
        <v>0.91324207989203721</v>
      </c>
      <c r="S439" s="3">
        <f t="shared" si="147"/>
        <v>0.1805025882097917</v>
      </c>
      <c r="T439" s="3">
        <f>MAX(0,MIN(T$71,$R439-SUM($S439:S439)))</f>
        <v>0</v>
      </c>
      <c r="U439" s="56">
        <f t="shared" si="135"/>
        <v>1.805025882097917E-2</v>
      </c>
      <c r="V439" s="3">
        <f>MAX(0,MIN(V$71,$R439-SUM($S439:U439)))</f>
        <v>0</v>
      </c>
      <c r="W439" s="3">
        <f>MAX(0,MIN(W$71,$R439-SUM($S439:V439)))</f>
        <v>0</v>
      </c>
      <c r="X439" s="3">
        <f>MAX(0,MIN(X$71,$R439-SUM($S439:W439)))</f>
        <v>0.7146892328612664</v>
      </c>
      <c r="Y439" s="3">
        <f>MAX(0,MIN(Y$71,$R439-SUM($S439:X439)))</f>
        <v>0</v>
      </c>
      <c r="Z439" s="3">
        <f>MAX(0,MIN(Z$71,$R439-SUM($S439:Y439)))</f>
        <v>0</v>
      </c>
      <c r="AA439" s="3">
        <f t="shared" si="148"/>
        <v>0.19855284703077086</v>
      </c>
      <c r="AC439" s="9">
        <f t="shared" si="136"/>
        <v>363</v>
      </c>
      <c r="AD439" s="3">
        <f t="shared" si="137"/>
        <v>0.91324207989203721</v>
      </c>
      <c r="AE439" s="3">
        <f>MIN(R439,Solvarmeproduktion!M367*$I$16/1000/24)</f>
        <v>0.1805025882097917</v>
      </c>
      <c r="AF439" s="3">
        <f>IF($I$35="Ja",MAX(0,MIN(IF($I$36="væske",AS439,AT439),$AD439-SUM($AE439:AE439)))*$I$44*IF(AU439&lt;$I$23,1,0),0)</f>
        <v>0.7327394916822455</v>
      </c>
      <c r="AG439" s="56">
        <f t="shared" si="149"/>
        <v>0</v>
      </c>
      <c r="AH439" s="3">
        <f>MAX(0,MIN(AH$71,$AD439-SUM($AE439:AG439)))</f>
        <v>0</v>
      </c>
      <c r="AI439" s="3">
        <f>IF($I$35="Ja",MAX(0,MIN(IF($I$36="væske",AS439,AT439)-AF439,$AD439-SUM($AE439:AH439)))*$I$44*IF(AU439&lt;$I$29,1,0),0)</f>
        <v>0</v>
      </c>
      <c r="AJ439" s="3">
        <f>MAX(0,MIN(AJ$71,$AD439-SUM($AE439:AI439)))</f>
        <v>0</v>
      </c>
      <c r="AK439" s="3">
        <f>IF($I$35="Ja",MAX(0,MIN(IF($I$36="væske",AS439,AT439)-AF439-AI439,$AD439-SUM($AE439:AJ439)))*$I$44*IF(AU439&lt;$I$33,1,0),0)</f>
        <v>0</v>
      </c>
      <c r="AL439" s="3">
        <f>MAX(0,MIN(AL$71,$AD439-SUM($AE439:AK439)))</f>
        <v>0</v>
      </c>
      <c r="AM439" s="3">
        <f t="shared" si="150"/>
        <v>0.1805025882097917</v>
      </c>
      <c r="AO439" s="55">
        <v>20.3</v>
      </c>
      <c r="AP439" s="58">
        <f t="shared" si="138"/>
        <v>3.6593925985507205</v>
      </c>
      <c r="AQ439" s="56">
        <f>IF($I$37="indtastes",$I$38,VLOOKUP(ROUND(AO439,0),'COP og ydelse'!$F$5:$J$31,3))</f>
        <v>4.0820494900000002</v>
      </c>
      <c r="AR439" s="56">
        <f t="shared" si="139"/>
        <v>3.6593925985507205</v>
      </c>
      <c r="AS439" s="56">
        <f t="shared" si="140"/>
        <v>2</v>
      </c>
      <c r="AT439" s="56">
        <f>IF($I$35="Ja",VLOOKUP(ROUND(AO439,0),'COP og ydelse'!$F$5:$J$31,5)/'COP og ydelse'!$J$14*$I$43,0)</f>
        <v>3.3827013968173296</v>
      </c>
      <c r="AU439" s="3">
        <f t="shared" si="141"/>
        <v>206.28857621814905</v>
      </c>
      <c r="AV439" s="3">
        <f t="shared" si="142"/>
        <v>0.7327394916822455</v>
      </c>
      <c r="AW439" s="3">
        <f t="shared" si="143"/>
        <v>0</v>
      </c>
      <c r="AX439" s="3">
        <f t="shared" si="151"/>
        <v>1</v>
      </c>
      <c r="AY439" s="56">
        <f t="shared" si="144"/>
        <v>3.6593925985507205</v>
      </c>
      <c r="AZ439" s="3">
        <f t="shared" si="152"/>
        <v>0.20023527728958143</v>
      </c>
      <c r="BA439" s="3">
        <f t="shared" si="146"/>
        <v>206.28857621814905</v>
      </c>
      <c r="BB439" s="3">
        <f t="shared" si="153"/>
        <v>151.15578647794069</v>
      </c>
    </row>
    <row r="440" spans="9:54">
      <c r="I440" s="18"/>
      <c r="J440" s="16"/>
      <c r="M440" s="8">
        <f t="shared" si="154"/>
        <v>364</v>
      </c>
      <c r="N440" s="2">
        <v>4.5547950000000048</v>
      </c>
      <c r="O440" s="2">
        <v>0</v>
      </c>
      <c r="Q440" s="9">
        <f t="shared" si="133"/>
        <v>364</v>
      </c>
      <c r="R440" s="3">
        <f t="shared" si="134"/>
        <v>0.91324207989203721</v>
      </c>
      <c r="S440" s="3">
        <f t="shared" si="147"/>
        <v>0.16454702131175</v>
      </c>
      <c r="T440" s="3">
        <f>MAX(0,MIN(T$71,$R440-SUM($S440:S440)))</f>
        <v>0</v>
      </c>
      <c r="U440" s="56">
        <f t="shared" si="135"/>
        <v>1.6454702131175E-2</v>
      </c>
      <c r="V440" s="3">
        <f>MAX(0,MIN(V$71,$R440-SUM($S440:U440)))</f>
        <v>0</v>
      </c>
      <c r="W440" s="3">
        <f>MAX(0,MIN(W$71,$R440-SUM($S440:V440)))</f>
        <v>0</v>
      </c>
      <c r="X440" s="3">
        <f>MAX(0,MIN(X$71,$R440-SUM($S440:W440)))</f>
        <v>0.73224035644911223</v>
      </c>
      <c r="Y440" s="3">
        <f>MAX(0,MIN(Y$71,$R440-SUM($S440:X440)))</f>
        <v>0</v>
      </c>
      <c r="Z440" s="3">
        <f>MAX(0,MIN(Z$71,$R440-SUM($S440:Y440)))</f>
        <v>0</v>
      </c>
      <c r="AA440" s="3">
        <f t="shared" si="148"/>
        <v>0.18100172344292501</v>
      </c>
      <c r="AC440" s="9">
        <f t="shared" si="136"/>
        <v>364</v>
      </c>
      <c r="AD440" s="3">
        <f t="shared" si="137"/>
        <v>0.91324207989203721</v>
      </c>
      <c r="AE440" s="3">
        <f>MIN(R440,Solvarmeproduktion!M368*$I$16/1000/24)</f>
        <v>0.16454702131175</v>
      </c>
      <c r="AF440" s="3">
        <f>IF($I$35="Ja",MAX(0,MIN(IF($I$36="væske",AS440,AT440),$AD440-SUM($AE440:AE440)))*$I$44*IF(AU440&lt;$I$23,1,0),0)</f>
        <v>0.74869505858028718</v>
      </c>
      <c r="AG440" s="56">
        <f t="shared" si="149"/>
        <v>0</v>
      </c>
      <c r="AH440" s="3">
        <f>MAX(0,MIN(AH$71,$AD440-SUM($AE440:AG440)))</f>
        <v>0</v>
      </c>
      <c r="AI440" s="3">
        <f>IF($I$35="Ja",MAX(0,MIN(IF($I$36="væske",AS440,AT440)-AF440,$AD440-SUM($AE440:AH440)))*$I$44*IF(AU440&lt;$I$29,1,0),0)</f>
        <v>0</v>
      </c>
      <c r="AJ440" s="3">
        <f>MAX(0,MIN(AJ$71,$AD440-SUM($AE440:AI440)))</f>
        <v>0</v>
      </c>
      <c r="AK440" s="3">
        <f>IF($I$35="Ja",MAX(0,MIN(IF($I$36="væske",AS440,AT440)-AF440-AI440,$AD440-SUM($AE440:AJ440)))*$I$44*IF(AU440&lt;$I$33,1,0),0)</f>
        <v>0</v>
      </c>
      <c r="AL440" s="3">
        <f>MAX(0,MIN(AL$71,$AD440-SUM($AE440:AK440)))</f>
        <v>0</v>
      </c>
      <c r="AM440" s="3">
        <f t="shared" si="150"/>
        <v>0.16454702131175</v>
      </c>
      <c r="AO440" s="55">
        <v>21.1</v>
      </c>
      <c r="AP440" s="58">
        <f t="shared" si="138"/>
        <v>3.6593925985507205</v>
      </c>
      <c r="AQ440" s="56">
        <f>IF($I$37="indtastes",$I$38,VLOOKUP(ROUND(AO440,0),'COP og ydelse'!$F$5:$J$31,3))</f>
        <v>4.0820494900000002</v>
      </c>
      <c r="AR440" s="56">
        <f t="shared" si="139"/>
        <v>3.6593925985507205</v>
      </c>
      <c r="AS440" s="56">
        <f t="shared" si="140"/>
        <v>2</v>
      </c>
      <c r="AT440" s="56">
        <f>IF($I$35="Ja",VLOOKUP(ROUND(AO440,0),'COP og ydelse'!$F$5:$J$31,5)/'COP og ydelse'!$J$14*$I$43,0)</f>
        <v>3.3827013968173296</v>
      </c>
      <c r="AU440" s="3">
        <f t="shared" si="141"/>
        <v>206.28857621814905</v>
      </c>
      <c r="AV440" s="3">
        <f t="shared" si="142"/>
        <v>0.74869505858028718</v>
      </c>
      <c r="AW440" s="3">
        <f t="shared" si="143"/>
        <v>0</v>
      </c>
      <c r="AX440" s="3">
        <f t="shared" si="151"/>
        <v>1</v>
      </c>
      <c r="AY440" s="56">
        <f t="shared" si="144"/>
        <v>3.6593925985507205</v>
      </c>
      <c r="AZ440" s="3">
        <f t="shared" si="152"/>
        <v>0.2045954453962669</v>
      </c>
      <c r="BA440" s="3">
        <f t="shared" si="146"/>
        <v>206.28857621814905</v>
      </c>
      <c r="BB440" s="3">
        <f t="shared" si="153"/>
        <v>154.44723765609115</v>
      </c>
    </row>
    <row r="441" spans="9:54">
      <c r="M441" s="8">
        <f t="shared" si="154"/>
        <v>365</v>
      </c>
      <c r="N441" s="2">
        <v>4.5547950000000048</v>
      </c>
      <c r="O441" s="2">
        <v>0</v>
      </c>
      <c r="Q441" s="9">
        <f t="shared" si="133"/>
        <v>365</v>
      </c>
      <c r="R441" s="3">
        <f t="shared" si="134"/>
        <v>0.91324207989203721</v>
      </c>
      <c r="S441" s="3">
        <f t="shared" si="147"/>
        <v>0.14991345073343751</v>
      </c>
      <c r="T441" s="3">
        <f>MAX(0,MIN(T$71,$R441-SUM($S441:S441)))</f>
        <v>0</v>
      </c>
      <c r="U441" s="56">
        <f t="shared" si="135"/>
        <v>1.4991345073343751E-2</v>
      </c>
      <c r="V441" s="3">
        <f>MAX(0,MIN(V$71,$R441-SUM($S441:U441)))</f>
        <v>0</v>
      </c>
      <c r="W441" s="3">
        <f>MAX(0,MIN(W$71,$R441-SUM($S441:V441)))</f>
        <v>0</v>
      </c>
      <c r="X441" s="3">
        <f>MAX(0,MIN(X$71,$R441-SUM($S441:W441)))</f>
        <v>0.74833728408525602</v>
      </c>
      <c r="Y441" s="3">
        <f>MAX(0,MIN(Y$71,$R441-SUM($S441:X441)))</f>
        <v>0</v>
      </c>
      <c r="Z441" s="3">
        <f>MAX(0,MIN(Z$71,$R441-SUM($S441:Y441)))</f>
        <v>0</v>
      </c>
      <c r="AA441" s="3">
        <f t="shared" si="148"/>
        <v>0.16490479580678125</v>
      </c>
      <c r="AC441" s="9">
        <f t="shared" si="136"/>
        <v>365</v>
      </c>
      <c r="AD441" s="3">
        <f t="shared" si="137"/>
        <v>0.91324207989203721</v>
      </c>
      <c r="AE441" s="3">
        <f>MIN(R441,Solvarmeproduktion!M369*$I$16/1000/24)</f>
        <v>0.14991345073343751</v>
      </c>
      <c r="AF441" s="3">
        <f>IF($I$35="Ja",MAX(0,MIN(IF($I$36="væske",AS441,AT441),$AD441-SUM($AE441:AE441)))*$I$44*IF(AU441&lt;$I$23,1,0),0)</f>
        <v>0.76332862915859967</v>
      </c>
      <c r="AG441" s="56">
        <f t="shared" si="149"/>
        <v>0</v>
      </c>
      <c r="AH441" s="3">
        <f>MAX(0,MIN(AH$71,$AD441-SUM($AE441:AG441)))</f>
        <v>0</v>
      </c>
      <c r="AI441" s="3">
        <f>IF($I$35="Ja",MAX(0,MIN(IF($I$36="væske",AS441,AT441)-AF441,$AD441-SUM($AE441:AH441)))*$I$44*IF(AU441&lt;$I$29,1,0),0)</f>
        <v>0</v>
      </c>
      <c r="AJ441" s="3">
        <f>MAX(0,MIN(AJ$71,$AD441-SUM($AE441:AI441)))</f>
        <v>0</v>
      </c>
      <c r="AK441" s="3">
        <f>IF($I$35="Ja",MAX(0,MIN(IF($I$36="væske",AS441,AT441)-AF441-AI441,$AD441-SUM($AE441:AJ441)))*$I$44*IF(AU441&lt;$I$33,1,0),0)</f>
        <v>0</v>
      </c>
      <c r="AL441" s="3">
        <f>MAX(0,MIN(AL$71,$AD441-SUM($AE441:AK441)))</f>
        <v>0</v>
      </c>
      <c r="AM441" s="3">
        <f t="shared" si="150"/>
        <v>0.14991345073343751</v>
      </c>
      <c r="AO441" s="55">
        <v>22.2</v>
      </c>
      <c r="AP441" s="58">
        <f t="shared" si="138"/>
        <v>3.6593925985507205</v>
      </c>
      <c r="AQ441" s="56">
        <f>IF($I$37="indtastes",$I$38,VLOOKUP(ROUND(AO441,0),'COP og ydelse'!$F$5:$J$31,3))</f>
        <v>4.0820494900000002</v>
      </c>
      <c r="AR441" s="56">
        <f t="shared" si="139"/>
        <v>3.6593925985507205</v>
      </c>
      <c r="AS441" s="56">
        <f t="shared" si="140"/>
        <v>2</v>
      </c>
      <c r="AT441" s="56">
        <f>IF($I$35="Ja",VLOOKUP(ROUND(AO441,0),'COP og ydelse'!$F$5:$J$31,5)/'COP og ydelse'!$J$14*$I$43,0)</f>
        <v>3.3827013968173296</v>
      </c>
      <c r="AU441" s="3">
        <f t="shared" si="141"/>
        <v>206.28857621814905</v>
      </c>
      <c r="AV441" s="3">
        <f t="shared" si="142"/>
        <v>0.76332862915859967</v>
      </c>
      <c r="AW441" s="3">
        <f t="shared" si="143"/>
        <v>0</v>
      </c>
      <c r="AX441" s="3">
        <f t="shared" si="151"/>
        <v>1</v>
      </c>
      <c r="AY441" s="56">
        <f t="shared" si="144"/>
        <v>3.6593925985507205</v>
      </c>
      <c r="AZ441" s="3">
        <f t="shared" si="152"/>
        <v>0.20859435236900004</v>
      </c>
      <c r="BA441" s="3">
        <f t="shared" si="146"/>
        <v>206.28857621814905</v>
      </c>
      <c r="BB441" s="3">
        <f t="shared" si="153"/>
        <v>157.46597609567903</v>
      </c>
    </row>
    <row r="442" spans="9:54">
      <c r="O442" s="1">
        <f>SUM(O77:O441)</f>
        <v>0</v>
      </c>
      <c r="S442" s="1">
        <f>SUM(S77:S441)*24</f>
        <v>3933.1680648629408</v>
      </c>
      <c r="U442" s="1">
        <f>SUM(U77:U441)*24</f>
        <v>173.29286816112634</v>
      </c>
    </row>
    <row r="443" spans="9:54">
      <c r="S443" s="3"/>
    </row>
    <row r="444" spans="9:54">
      <c r="S444" s="54"/>
    </row>
  </sheetData>
  <sheetProtection sheet="1" selectLockedCells="1"/>
  <scenarios current="0">
    <scenario name="Optimal" count="1" user="Christian Kok Nielsen" comment="Oprettet af Christian Kok Nielsen d. 12/5/2017">
      <inputCells r="I16" val="8682.67627239564" numFmtId="3"/>
    </scenario>
  </scenarios>
  <mergeCells count="16">
    <mergeCell ref="W41:X41"/>
    <mergeCell ref="Y41:Z41"/>
    <mergeCell ref="AA41:AB41"/>
    <mergeCell ref="AC41:AC42"/>
    <mergeCell ref="L39:S40"/>
    <mergeCell ref="U39:AC40"/>
    <mergeCell ref="O58:P58"/>
    <mergeCell ref="I5:J5"/>
    <mergeCell ref="C7:J7"/>
    <mergeCell ref="I20:J20"/>
    <mergeCell ref="I26:J26"/>
    <mergeCell ref="I32:J32"/>
    <mergeCell ref="O53:P53"/>
    <mergeCell ref="O57:P57"/>
    <mergeCell ref="O51:P51"/>
    <mergeCell ref="O52:P52"/>
  </mergeCells>
  <conditionalFormatting sqref="H49">
    <cfRule type="iconSet" priority="20">
      <iconSet iconSet="3Symbols" showValue="0">
        <cfvo type="percent" val="0"/>
        <cfvo type="num" val="-0.5"/>
        <cfvo type="num" val="0.5"/>
      </iconSet>
    </cfRule>
  </conditionalFormatting>
  <conditionalFormatting sqref="H64:I65">
    <cfRule type="iconSet" priority="19">
      <iconSet iconSet="3Symbols" showValue="0">
        <cfvo type="percent" val="0"/>
        <cfvo type="num" val="-0.5"/>
        <cfvo type="num" val="0.5"/>
      </iconSet>
    </cfRule>
  </conditionalFormatting>
  <conditionalFormatting sqref="H48 H66:H1048576 H1:H5 H39:H46 H50:H52 H15:H35 H9:H13 I66:I440 H61:I63 H57:I59">
    <cfRule type="iconSet" priority="26">
      <iconSet iconSet="3Symbols" showValue="0">
        <cfvo type="percent" val="0"/>
        <cfvo type="num" val="-0.5"/>
        <cfvo type="num" val="0.5"/>
      </iconSet>
    </cfRule>
  </conditionalFormatting>
  <conditionalFormatting sqref="H47">
    <cfRule type="iconSet" priority="18">
      <iconSet iconSet="3Symbols" showValue="0">
        <cfvo type="percent" val="0"/>
        <cfvo type="num" val="-0.5"/>
        <cfvo type="num" val="0.5"/>
      </iconSet>
    </cfRule>
  </conditionalFormatting>
  <conditionalFormatting sqref="C39:J41 H12:H13">
    <cfRule type="expression" dxfId="3" priority="16">
      <formula>$I$37="Indtastes"</formula>
    </cfRule>
  </conditionalFormatting>
  <conditionalFormatting sqref="C38:I38">
    <cfRule type="expression" dxfId="2" priority="13">
      <formula>$I$37="Beregnes"</formula>
    </cfRule>
  </conditionalFormatting>
  <conditionalFormatting sqref="C39:J41 H12:H13">
    <cfRule type="expression" dxfId="1" priority="12">
      <formula>$I$36="udeluft"</formula>
    </cfRule>
  </conditionalFormatting>
  <conditionalFormatting sqref="H53">
    <cfRule type="iconSet" priority="4">
      <iconSet iconSet="3Symbols" showValue="0">
        <cfvo type="percent" val="0"/>
        <cfvo type="num" val="-0.5"/>
        <cfvo type="num" val="0.5"/>
      </iconSet>
    </cfRule>
  </conditionalFormatting>
  <conditionalFormatting sqref="C36:J53">
    <cfRule type="expression" dxfId="0" priority="1">
      <formula>$I$35="nej"</formula>
    </cfRule>
  </conditionalFormatting>
  <dataValidations count="2">
    <dataValidation type="list" allowBlank="1" showInputMessage="1" showErrorMessage="1" sqref="I37" xr:uid="{DAF5A343-1B89-4815-B2CB-207D4AB40F92}">
      <formula1>$C$72:$C$73</formula1>
    </dataValidation>
    <dataValidation type="list" allowBlank="1" showInputMessage="1" showErrorMessage="1" sqref="I36" xr:uid="{B33A4E36-B57D-42CD-AB85-EA1342A4DF34}">
      <formula1>$C$68:$C$69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ABFD4-091C-4917-8D49-629B574F156E}">
  <dimension ref="A1:F359"/>
  <sheetViews>
    <sheetView workbookViewId="0">
      <selection sqref="A1:F359"/>
    </sheetView>
  </sheetViews>
  <sheetFormatPr defaultRowHeight="15"/>
  <cols>
    <col min="1" max="1" width="10.42578125" bestFit="1" customWidth="1"/>
  </cols>
  <sheetData>
    <row r="1" spans="1:6">
      <c r="A1" s="59" t="s">
        <v>86</v>
      </c>
      <c r="B1" s="59"/>
      <c r="C1" s="59"/>
      <c r="D1" s="59"/>
      <c r="E1" s="59"/>
      <c r="F1" s="59"/>
    </row>
    <row r="2" spans="1:6">
      <c r="A2" s="59"/>
      <c r="B2" s="59"/>
      <c r="C2" s="59"/>
      <c r="D2" s="59"/>
      <c r="E2" s="59"/>
      <c r="F2" s="59"/>
    </row>
    <row r="3" spans="1:6">
      <c r="A3" s="60">
        <v>37263</v>
      </c>
      <c r="B3" s="61">
        <v>0</v>
      </c>
      <c r="C3" s="59">
        <v>-9</v>
      </c>
      <c r="D3" s="59"/>
      <c r="E3" s="59"/>
      <c r="F3" s="59"/>
    </row>
    <row r="4" spans="1:6">
      <c r="A4" s="60">
        <v>37264</v>
      </c>
      <c r="B4" s="61">
        <v>0</v>
      </c>
      <c r="C4" s="59">
        <v>-7</v>
      </c>
      <c r="D4" s="59"/>
      <c r="E4" s="59"/>
      <c r="F4" s="59"/>
    </row>
    <row r="5" spans="1:6">
      <c r="A5" s="60">
        <v>37308</v>
      </c>
      <c r="B5" s="61">
        <v>0</v>
      </c>
      <c r="C5" s="59">
        <v>-7</v>
      </c>
      <c r="D5" s="59"/>
      <c r="E5" s="59"/>
      <c r="F5" s="59"/>
    </row>
    <row r="6" spans="1:6">
      <c r="A6" s="60">
        <v>37311</v>
      </c>
      <c r="B6" s="61">
        <v>0</v>
      </c>
      <c r="C6" s="59">
        <v>-7</v>
      </c>
      <c r="D6" s="59"/>
      <c r="E6" s="59"/>
      <c r="F6" s="59"/>
    </row>
    <row r="7" spans="1:6">
      <c r="A7" s="60">
        <v>37621</v>
      </c>
      <c r="B7" s="61">
        <v>0</v>
      </c>
      <c r="C7" s="59">
        <v>-6.3</v>
      </c>
      <c r="D7" s="59"/>
      <c r="E7" s="59"/>
      <c r="F7" s="59"/>
    </row>
    <row r="8" spans="1:6">
      <c r="A8" s="60">
        <v>37312</v>
      </c>
      <c r="B8" s="61">
        <v>0</v>
      </c>
      <c r="C8" s="59">
        <v>-6.1</v>
      </c>
      <c r="D8" s="59"/>
      <c r="E8" s="59"/>
      <c r="F8" s="59"/>
    </row>
    <row r="9" spans="1:6">
      <c r="A9" s="60">
        <v>37310</v>
      </c>
      <c r="B9" s="61">
        <v>0</v>
      </c>
      <c r="C9" s="59">
        <v>-5.8</v>
      </c>
      <c r="D9" s="59"/>
      <c r="E9" s="59"/>
      <c r="F9" s="59"/>
    </row>
    <row r="10" spans="1:6">
      <c r="A10" s="60">
        <v>37615</v>
      </c>
      <c r="B10" s="61">
        <v>0</v>
      </c>
      <c r="C10" s="59">
        <v>-5.8</v>
      </c>
      <c r="D10" s="59"/>
      <c r="E10" s="59"/>
      <c r="F10" s="59"/>
    </row>
    <row r="11" spans="1:6">
      <c r="A11" s="60">
        <v>37305</v>
      </c>
      <c r="B11" s="61">
        <v>0</v>
      </c>
      <c r="C11" s="59">
        <v>-5.5</v>
      </c>
      <c r="D11" s="59"/>
      <c r="E11" s="59"/>
      <c r="F11" s="59"/>
    </row>
    <row r="12" spans="1:6">
      <c r="A12" s="60">
        <v>37262</v>
      </c>
      <c r="B12" s="61">
        <v>0</v>
      </c>
      <c r="C12" s="59">
        <v>-4.9000000000000004</v>
      </c>
      <c r="D12" s="59"/>
      <c r="E12" s="59"/>
      <c r="F12" s="59"/>
    </row>
    <row r="13" spans="1:6">
      <c r="A13" s="60">
        <v>37613</v>
      </c>
      <c r="B13" s="61">
        <v>0</v>
      </c>
      <c r="C13" s="59">
        <v>-4.3</v>
      </c>
      <c r="D13" s="59"/>
      <c r="E13" s="59"/>
      <c r="F13" s="59"/>
    </row>
    <row r="14" spans="1:6">
      <c r="A14" s="60">
        <v>37328</v>
      </c>
      <c r="B14" s="61">
        <v>0</v>
      </c>
      <c r="C14" s="59">
        <v>-4.0999999999999996</v>
      </c>
      <c r="D14" s="59"/>
      <c r="E14" s="59"/>
      <c r="F14" s="59"/>
    </row>
    <row r="15" spans="1:6">
      <c r="A15" s="60">
        <v>37286</v>
      </c>
      <c r="B15" s="61">
        <v>0</v>
      </c>
      <c r="C15" s="59">
        <v>-4</v>
      </c>
      <c r="D15" s="59"/>
      <c r="E15" s="59"/>
      <c r="F15" s="59"/>
    </row>
    <row r="16" spans="1:6">
      <c r="A16" s="60">
        <v>37304</v>
      </c>
      <c r="B16" s="61">
        <v>0</v>
      </c>
      <c r="C16" s="59">
        <v>-4</v>
      </c>
      <c r="D16" s="59"/>
      <c r="E16" s="59"/>
      <c r="F16" s="59"/>
    </row>
    <row r="17" spans="1:6">
      <c r="A17" s="60">
        <v>37614</v>
      </c>
      <c r="B17" s="61">
        <v>0</v>
      </c>
      <c r="C17" s="59">
        <v>-4</v>
      </c>
      <c r="D17" s="59"/>
      <c r="E17" s="59"/>
      <c r="F17" s="59"/>
    </row>
    <row r="18" spans="1:6">
      <c r="A18" s="60">
        <v>37307</v>
      </c>
      <c r="B18" s="61">
        <v>0</v>
      </c>
      <c r="C18" s="59">
        <v>-3.9</v>
      </c>
      <c r="D18" s="59"/>
      <c r="E18" s="59"/>
      <c r="F18" s="59"/>
    </row>
    <row r="19" spans="1:6">
      <c r="A19" s="60">
        <v>37265</v>
      </c>
      <c r="B19" s="61">
        <v>0</v>
      </c>
      <c r="C19" s="59">
        <v>-3.7</v>
      </c>
      <c r="D19" s="59"/>
      <c r="E19" s="59"/>
      <c r="F19" s="59"/>
    </row>
    <row r="20" spans="1:6">
      <c r="A20" s="60">
        <v>37283</v>
      </c>
      <c r="B20" s="61">
        <v>0</v>
      </c>
      <c r="C20" s="59">
        <v>-3.5</v>
      </c>
      <c r="D20" s="59"/>
      <c r="E20" s="59"/>
      <c r="F20" s="59"/>
    </row>
    <row r="21" spans="1:6">
      <c r="A21" s="60">
        <v>37303</v>
      </c>
      <c r="B21" s="61">
        <v>0</v>
      </c>
      <c r="C21" s="59">
        <v>-3.5</v>
      </c>
      <c r="D21" s="59"/>
      <c r="E21" s="59"/>
      <c r="F21" s="59"/>
    </row>
    <row r="22" spans="1:6">
      <c r="A22" s="60">
        <v>37620</v>
      </c>
      <c r="B22" s="61">
        <v>0</v>
      </c>
      <c r="C22" s="59">
        <v>-3.5</v>
      </c>
      <c r="D22" s="59"/>
      <c r="E22" s="59"/>
      <c r="F22" s="59"/>
    </row>
    <row r="23" spans="1:6">
      <c r="A23" s="60">
        <v>37313</v>
      </c>
      <c r="B23" s="61">
        <v>0</v>
      </c>
      <c r="C23" s="59">
        <v>-3.2</v>
      </c>
      <c r="D23" s="59"/>
      <c r="E23" s="59"/>
      <c r="F23" s="59"/>
    </row>
    <row r="24" spans="1:6">
      <c r="A24" s="60">
        <v>37616</v>
      </c>
      <c r="B24" s="61">
        <v>0</v>
      </c>
      <c r="C24" s="59">
        <v>-3.2</v>
      </c>
      <c r="D24" s="59"/>
      <c r="E24" s="59"/>
      <c r="F24" s="59"/>
    </row>
    <row r="25" spans="1:6">
      <c r="A25" s="60">
        <v>37261</v>
      </c>
      <c r="B25" s="61">
        <v>0</v>
      </c>
      <c r="C25" s="59">
        <v>-2.9</v>
      </c>
      <c r="D25" s="59"/>
      <c r="E25" s="59"/>
      <c r="F25" s="59"/>
    </row>
    <row r="26" spans="1:6">
      <c r="A26" s="60">
        <v>37612</v>
      </c>
      <c r="B26" s="61">
        <v>0</v>
      </c>
      <c r="C26" s="59">
        <v>-2.5</v>
      </c>
      <c r="D26" s="59"/>
      <c r="E26" s="59"/>
      <c r="F26" s="59"/>
    </row>
    <row r="27" spans="1:6">
      <c r="A27" s="60">
        <v>37329</v>
      </c>
      <c r="B27" s="61">
        <v>0</v>
      </c>
      <c r="C27" s="59">
        <v>-2.2000000000000002</v>
      </c>
      <c r="D27" s="59"/>
      <c r="E27" s="59"/>
      <c r="F27" s="59"/>
    </row>
    <row r="28" spans="1:6">
      <c r="A28" s="60">
        <v>37617</v>
      </c>
      <c r="B28" s="61">
        <v>0</v>
      </c>
      <c r="C28" s="59">
        <v>-2</v>
      </c>
      <c r="D28" s="59"/>
      <c r="E28" s="59"/>
      <c r="F28" s="59"/>
    </row>
    <row r="29" spans="1:6">
      <c r="A29" s="60">
        <v>37309</v>
      </c>
      <c r="B29" s="61">
        <v>0</v>
      </c>
      <c r="C29" s="59">
        <v>-1.7</v>
      </c>
      <c r="D29" s="59"/>
      <c r="E29" s="59"/>
      <c r="F29" s="59"/>
    </row>
    <row r="30" spans="1:6">
      <c r="A30" s="60">
        <v>37279</v>
      </c>
      <c r="B30" s="61">
        <v>0</v>
      </c>
      <c r="C30" s="59">
        <v>-1.6</v>
      </c>
      <c r="D30" s="59"/>
      <c r="E30" s="59"/>
      <c r="F30" s="59"/>
    </row>
    <row r="31" spans="1:6">
      <c r="A31" s="60">
        <v>37306</v>
      </c>
      <c r="B31" s="61">
        <v>0</v>
      </c>
      <c r="C31" s="59">
        <v>-1.5</v>
      </c>
      <c r="D31" s="59"/>
      <c r="E31" s="59"/>
      <c r="F31" s="59"/>
    </row>
    <row r="32" spans="1:6">
      <c r="A32" s="60">
        <v>37314</v>
      </c>
      <c r="B32" s="61">
        <v>0</v>
      </c>
      <c r="C32" s="59">
        <v>-1.3</v>
      </c>
      <c r="D32" s="59"/>
      <c r="E32" s="59"/>
      <c r="F32" s="59"/>
    </row>
    <row r="33" spans="1:6">
      <c r="A33" s="60">
        <v>37260</v>
      </c>
      <c r="B33" s="61">
        <v>0</v>
      </c>
      <c r="C33" s="59">
        <v>-1.2</v>
      </c>
      <c r="D33" s="59"/>
      <c r="E33" s="59"/>
      <c r="F33" s="59"/>
    </row>
    <row r="34" spans="1:6">
      <c r="A34" s="60">
        <v>37281</v>
      </c>
      <c r="B34" s="61">
        <v>0</v>
      </c>
      <c r="C34" s="59">
        <v>-1.2</v>
      </c>
      <c r="D34" s="59"/>
      <c r="E34" s="59"/>
      <c r="F34" s="59"/>
    </row>
    <row r="35" spans="1:6">
      <c r="A35" s="60">
        <v>37266</v>
      </c>
      <c r="B35" s="61">
        <v>0</v>
      </c>
      <c r="C35" s="59">
        <v>-1.1000000000000001</v>
      </c>
      <c r="D35" s="59"/>
      <c r="E35" s="59"/>
      <c r="F35" s="59"/>
    </row>
    <row r="36" spans="1:6">
      <c r="A36" s="60">
        <v>37302</v>
      </c>
      <c r="B36" s="61">
        <v>0</v>
      </c>
      <c r="C36" s="59">
        <v>-1</v>
      </c>
      <c r="D36" s="59"/>
      <c r="E36" s="59"/>
      <c r="F36" s="59"/>
    </row>
    <row r="37" spans="1:6">
      <c r="A37" s="60">
        <v>37571</v>
      </c>
      <c r="B37" s="61">
        <v>0</v>
      </c>
      <c r="C37" s="59">
        <v>-0.8</v>
      </c>
      <c r="D37" s="59"/>
      <c r="E37" s="59"/>
      <c r="F37" s="59"/>
    </row>
    <row r="38" spans="1:6">
      <c r="A38" s="60">
        <v>37287</v>
      </c>
      <c r="B38" s="61">
        <v>0</v>
      </c>
      <c r="C38" s="59">
        <v>-0.6</v>
      </c>
      <c r="D38" s="59"/>
      <c r="E38" s="59"/>
      <c r="F38" s="59"/>
    </row>
    <row r="39" spans="1:6">
      <c r="A39" s="60">
        <v>37619</v>
      </c>
      <c r="B39" s="61">
        <v>0</v>
      </c>
      <c r="C39" s="59">
        <v>-0.6</v>
      </c>
      <c r="D39" s="59"/>
      <c r="E39" s="59"/>
      <c r="F39" s="59"/>
    </row>
    <row r="40" spans="1:6">
      <c r="A40" s="60">
        <v>37301</v>
      </c>
      <c r="B40" s="61">
        <v>0</v>
      </c>
      <c r="C40" s="59">
        <v>-0.5</v>
      </c>
      <c r="D40" s="59"/>
      <c r="E40" s="59"/>
      <c r="F40" s="59"/>
    </row>
    <row r="41" spans="1:6">
      <c r="A41" s="60">
        <v>37284</v>
      </c>
      <c r="B41" s="61">
        <v>0</v>
      </c>
      <c r="C41" s="59">
        <v>-0.3</v>
      </c>
      <c r="D41" s="59"/>
      <c r="E41" s="59"/>
      <c r="F41" s="59"/>
    </row>
    <row r="42" spans="1:6">
      <c r="A42" s="60">
        <v>37299</v>
      </c>
      <c r="B42" s="61">
        <v>0</v>
      </c>
      <c r="C42" s="59">
        <v>-0.2</v>
      </c>
      <c r="D42" s="59"/>
      <c r="E42" s="59"/>
      <c r="F42" s="59"/>
    </row>
    <row r="43" spans="1:6">
      <c r="A43" s="60">
        <v>37618</v>
      </c>
      <c r="B43" s="61">
        <v>0</v>
      </c>
      <c r="C43" s="59">
        <v>-0.2</v>
      </c>
      <c r="D43" s="59"/>
      <c r="E43" s="59"/>
      <c r="F43" s="59"/>
    </row>
    <row r="44" spans="1:6">
      <c r="A44" s="60">
        <v>37268</v>
      </c>
      <c r="B44" s="61">
        <v>0</v>
      </c>
      <c r="C44" s="59">
        <v>0.1</v>
      </c>
      <c r="D44" s="59"/>
      <c r="E44" s="59"/>
      <c r="F44" s="59"/>
    </row>
    <row r="45" spans="1:6">
      <c r="A45" s="60">
        <v>37298</v>
      </c>
      <c r="B45" s="61">
        <v>0</v>
      </c>
      <c r="C45" s="59">
        <v>0.1</v>
      </c>
      <c r="D45" s="59"/>
      <c r="E45" s="59"/>
      <c r="F45" s="59"/>
    </row>
    <row r="46" spans="1:6">
      <c r="A46" s="60">
        <v>37590</v>
      </c>
      <c r="B46" s="61">
        <v>0</v>
      </c>
      <c r="C46" s="59">
        <v>0.1</v>
      </c>
      <c r="D46" s="59"/>
      <c r="E46" s="59"/>
      <c r="F46" s="59"/>
    </row>
    <row r="47" spans="1:6">
      <c r="A47" s="60">
        <v>37278</v>
      </c>
      <c r="B47" s="61">
        <v>0</v>
      </c>
      <c r="C47" s="59">
        <v>0.2</v>
      </c>
      <c r="D47" s="59"/>
      <c r="E47" s="59"/>
      <c r="F47" s="59"/>
    </row>
    <row r="48" spans="1:6">
      <c r="A48" s="60">
        <v>37285</v>
      </c>
      <c r="B48" s="61">
        <v>0</v>
      </c>
      <c r="C48" s="59">
        <v>0.3</v>
      </c>
      <c r="D48" s="59"/>
      <c r="E48" s="59"/>
      <c r="F48" s="59"/>
    </row>
    <row r="49" spans="1:6">
      <c r="A49" s="60">
        <v>37297</v>
      </c>
      <c r="B49" s="61">
        <v>0</v>
      </c>
      <c r="C49" s="59">
        <v>0.4</v>
      </c>
      <c r="D49" s="59"/>
      <c r="E49" s="59"/>
      <c r="F49" s="59"/>
    </row>
    <row r="50" spans="1:6">
      <c r="A50" s="60">
        <v>37300</v>
      </c>
      <c r="B50" s="61">
        <v>0</v>
      </c>
      <c r="C50" s="59">
        <v>0.5</v>
      </c>
      <c r="D50" s="59"/>
      <c r="E50" s="59"/>
      <c r="F50" s="59"/>
    </row>
    <row r="51" spans="1:6">
      <c r="A51" s="60">
        <v>37259</v>
      </c>
      <c r="B51" s="61">
        <v>0</v>
      </c>
      <c r="C51" s="59">
        <v>0.6</v>
      </c>
      <c r="D51" s="59"/>
      <c r="E51" s="59"/>
      <c r="F51" s="59"/>
    </row>
    <row r="52" spans="1:6">
      <c r="A52" s="60">
        <v>37327</v>
      </c>
      <c r="B52" s="61">
        <v>0</v>
      </c>
      <c r="C52" s="59">
        <v>0.6</v>
      </c>
      <c r="D52" s="59"/>
      <c r="E52" s="59"/>
      <c r="F52" s="59"/>
    </row>
    <row r="53" spans="1:6">
      <c r="A53" s="60">
        <v>37334</v>
      </c>
      <c r="B53" s="61">
        <v>0</v>
      </c>
      <c r="C53" s="59">
        <v>0.6</v>
      </c>
      <c r="D53" s="59"/>
      <c r="E53" s="59"/>
      <c r="F53" s="59"/>
    </row>
    <row r="54" spans="1:6">
      <c r="A54" s="60">
        <v>37589</v>
      </c>
      <c r="B54" s="61">
        <v>0</v>
      </c>
      <c r="C54" s="59">
        <v>0.6</v>
      </c>
      <c r="D54" s="59"/>
      <c r="E54" s="59"/>
      <c r="F54" s="59"/>
    </row>
    <row r="55" spans="1:6">
      <c r="A55" s="60">
        <v>37271</v>
      </c>
      <c r="B55" s="61">
        <v>0</v>
      </c>
      <c r="C55" s="59">
        <v>0.8</v>
      </c>
      <c r="D55" s="59"/>
      <c r="E55" s="59"/>
      <c r="F55" s="59"/>
    </row>
    <row r="56" spans="1:6">
      <c r="A56" s="60">
        <v>37274</v>
      </c>
      <c r="B56" s="61">
        <v>0</v>
      </c>
      <c r="C56" s="59">
        <v>0.8</v>
      </c>
      <c r="D56" s="59"/>
      <c r="E56" s="59"/>
      <c r="F56" s="59"/>
    </row>
    <row r="57" spans="1:6">
      <c r="A57" s="60">
        <v>37277</v>
      </c>
      <c r="B57" s="61">
        <v>0</v>
      </c>
      <c r="C57" s="59">
        <v>0.8</v>
      </c>
      <c r="D57" s="59"/>
      <c r="E57" s="59"/>
      <c r="F57" s="59"/>
    </row>
    <row r="58" spans="1:6">
      <c r="A58" s="60">
        <v>37315</v>
      </c>
      <c r="B58" s="61">
        <v>0</v>
      </c>
      <c r="C58" s="59">
        <v>0.8</v>
      </c>
      <c r="D58" s="59"/>
      <c r="E58" s="59"/>
      <c r="F58" s="59"/>
    </row>
    <row r="59" spans="1:6">
      <c r="A59" s="60">
        <v>37605</v>
      </c>
      <c r="B59" s="61">
        <v>0</v>
      </c>
      <c r="C59" s="59">
        <v>0.8</v>
      </c>
      <c r="D59" s="59"/>
      <c r="E59" s="59"/>
      <c r="F59" s="59"/>
    </row>
    <row r="60" spans="1:6">
      <c r="A60" s="60">
        <v>37282</v>
      </c>
      <c r="B60" s="61">
        <v>0</v>
      </c>
      <c r="C60" s="59">
        <v>1</v>
      </c>
      <c r="D60" s="59"/>
      <c r="E60" s="59"/>
      <c r="F60" s="59"/>
    </row>
    <row r="61" spans="1:6">
      <c r="A61" s="60">
        <v>37290</v>
      </c>
      <c r="B61" s="61">
        <v>0</v>
      </c>
      <c r="C61" s="59">
        <v>1.1000000000000001</v>
      </c>
      <c r="D61" s="59"/>
      <c r="E61" s="59"/>
      <c r="F61" s="59"/>
    </row>
    <row r="62" spans="1:6">
      <c r="A62" s="60">
        <v>37340</v>
      </c>
      <c r="B62" s="61">
        <v>0</v>
      </c>
      <c r="C62" s="59">
        <v>1.1000000000000001</v>
      </c>
      <c r="D62" s="59"/>
      <c r="E62" s="59"/>
      <c r="F62" s="59"/>
    </row>
    <row r="63" spans="1:6">
      <c r="A63" s="60">
        <v>37320</v>
      </c>
      <c r="B63" s="61">
        <v>0</v>
      </c>
      <c r="C63" s="59">
        <v>1.2</v>
      </c>
      <c r="D63" s="59"/>
      <c r="E63" s="59"/>
      <c r="F63" s="59"/>
    </row>
    <row r="64" spans="1:6">
      <c r="A64" s="60">
        <v>37273</v>
      </c>
      <c r="B64" s="61">
        <v>0</v>
      </c>
      <c r="C64" s="59">
        <v>1.3</v>
      </c>
      <c r="D64" s="59"/>
      <c r="E64" s="59"/>
      <c r="F64" s="59"/>
    </row>
    <row r="65" spans="1:6">
      <c r="A65" s="60">
        <v>37317</v>
      </c>
      <c r="B65" s="61">
        <v>0</v>
      </c>
      <c r="C65" s="59">
        <v>1.3</v>
      </c>
      <c r="D65" s="59"/>
      <c r="E65" s="59"/>
      <c r="F65" s="59"/>
    </row>
    <row r="66" spans="1:6">
      <c r="A66" s="60">
        <v>37611</v>
      </c>
      <c r="B66" s="61">
        <v>0</v>
      </c>
      <c r="C66" s="59">
        <v>1.3</v>
      </c>
      <c r="D66" s="59"/>
      <c r="E66" s="59"/>
      <c r="F66" s="59"/>
    </row>
    <row r="67" spans="1:6">
      <c r="A67" s="60">
        <v>37570</v>
      </c>
      <c r="B67" s="61">
        <v>0</v>
      </c>
      <c r="C67" s="59">
        <v>1.4</v>
      </c>
      <c r="D67" s="59"/>
      <c r="E67" s="59"/>
      <c r="F67" s="59"/>
    </row>
    <row r="68" spans="1:6">
      <c r="A68" s="60">
        <v>37258</v>
      </c>
      <c r="B68" s="61">
        <v>0</v>
      </c>
      <c r="C68" s="59">
        <v>1.5</v>
      </c>
      <c r="D68" s="59"/>
      <c r="E68" s="59"/>
      <c r="F68" s="59"/>
    </row>
    <row r="69" spans="1:6">
      <c r="A69" s="60">
        <v>37291</v>
      </c>
      <c r="B69" s="61">
        <v>0</v>
      </c>
      <c r="C69" s="59">
        <v>1.5</v>
      </c>
      <c r="D69" s="59"/>
      <c r="E69" s="59"/>
      <c r="F69" s="59"/>
    </row>
    <row r="70" spans="1:6">
      <c r="A70" s="60">
        <v>37594</v>
      </c>
      <c r="B70" s="61">
        <v>0</v>
      </c>
      <c r="C70" s="59">
        <v>1.5</v>
      </c>
      <c r="D70" s="59"/>
      <c r="E70" s="59"/>
      <c r="F70" s="59"/>
    </row>
    <row r="71" spans="1:6">
      <c r="A71" s="60">
        <v>37272</v>
      </c>
      <c r="B71" s="61">
        <v>0</v>
      </c>
      <c r="C71" s="59">
        <v>1.6</v>
      </c>
      <c r="D71" s="59"/>
      <c r="E71" s="59"/>
      <c r="F71" s="59"/>
    </row>
    <row r="72" spans="1:6">
      <c r="A72" s="60">
        <v>37296</v>
      </c>
      <c r="B72" s="61">
        <v>0</v>
      </c>
      <c r="C72" s="59">
        <v>1.6</v>
      </c>
      <c r="D72" s="59"/>
      <c r="E72" s="59"/>
      <c r="F72" s="59"/>
    </row>
    <row r="73" spans="1:6">
      <c r="A73" s="60">
        <v>37330</v>
      </c>
      <c r="B73" s="61">
        <v>0</v>
      </c>
      <c r="C73" s="59">
        <v>1.6</v>
      </c>
      <c r="D73" s="59"/>
      <c r="E73" s="59"/>
      <c r="F73" s="59"/>
    </row>
    <row r="74" spans="1:6">
      <c r="A74" s="60">
        <v>37267</v>
      </c>
      <c r="B74" s="61">
        <v>0</v>
      </c>
      <c r="C74" s="59">
        <v>1.7</v>
      </c>
      <c r="D74" s="59"/>
      <c r="E74" s="59"/>
      <c r="F74" s="59"/>
    </row>
    <row r="75" spans="1:6">
      <c r="A75" s="60">
        <v>37292</v>
      </c>
      <c r="B75" s="61">
        <v>0</v>
      </c>
      <c r="C75" s="59">
        <v>1.7</v>
      </c>
      <c r="D75" s="59"/>
      <c r="E75" s="59"/>
      <c r="F75" s="59"/>
    </row>
    <row r="76" spans="1:6">
      <c r="A76" s="60">
        <v>37341</v>
      </c>
      <c r="B76" s="61">
        <v>0</v>
      </c>
      <c r="C76" s="59">
        <v>1.7</v>
      </c>
      <c r="D76" s="59"/>
      <c r="E76" s="59"/>
      <c r="F76" s="59"/>
    </row>
    <row r="77" spans="1:6">
      <c r="A77" s="60">
        <v>37257</v>
      </c>
      <c r="B77" s="61">
        <v>0</v>
      </c>
      <c r="C77" s="59">
        <v>2</v>
      </c>
      <c r="D77" s="59"/>
      <c r="E77" s="59"/>
      <c r="F77" s="59"/>
    </row>
    <row r="78" spans="1:6">
      <c r="A78" s="60">
        <v>37295</v>
      </c>
      <c r="B78" s="61">
        <v>0</v>
      </c>
      <c r="C78" s="59">
        <v>2</v>
      </c>
      <c r="D78" s="59"/>
      <c r="E78" s="59"/>
      <c r="F78" s="59"/>
    </row>
    <row r="79" spans="1:6">
      <c r="A79" s="60">
        <v>37319</v>
      </c>
      <c r="B79" s="61">
        <v>0</v>
      </c>
      <c r="C79" s="59">
        <v>2</v>
      </c>
      <c r="D79" s="59"/>
      <c r="E79" s="59"/>
      <c r="F79" s="59"/>
    </row>
    <row r="80" spans="1:6">
      <c r="A80" s="60">
        <v>37593</v>
      </c>
      <c r="B80" s="61">
        <v>0</v>
      </c>
      <c r="C80" s="59">
        <v>2</v>
      </c>
      <c r="D80" s="59"/>
      <c r="E80" s="59"/>
      <c r="F80" s="59"/>
    </row>
    <row r="81" spans="1:6">
      <c r="A81" s="60">
        <v>37270</v>
      </c>
      <c r="B81" s="61">
        <v>0</v>
      </c>
      <c r="C81" s="59">
        <v>2.2000000000000002</v>
      </c>
      <c r="D81" s="59"/>
      <c r="E81" s="59"/>
      <c r="F81" s="59"/>
    </row>
    <row r="82" spans="1:6">
      <c r="A82" s="60">
        <v>37342</v>
      </c>
      <c r="B82" s="61">
        <v>0</v>
      </c>
      <c r="C82" s="59">
        <v>2.2000000000000002</v>
      </c>
      <c r="D82" s="59"/>
      <c r="E82" s="59"/>
      <c r="F82" s="59"/>
    </row>
    <row r="83" spans="1:6">
      <c r="A83" s="60">
        <v>37293</v>
      </c>
      <c r="B83" s="61">
        <v>0</v>
      </c>
      <c r="C83" s="59">
        <v>2.4</v>
      </c>
      <c r="D83" s="59"/>
      <c r="E83" s="59"/>
      <c r="F83" s="59"/>
    </row>
    <row r="84" spans="1:6">
      <c r="A84" s="60">
        <v>37269</v>
      </c>
      <c r="B84" s="61">
        <v>0</v>
      </c>
      <c r="C84" s="59">
        <v>2.5</v>
      </c>
      <c r="D84" s="59"/>
      <c r="E84" s="59"/>
      <c r="F84" s="59"/>
    </row>
    <row r="85" spans="1:6">
      <c r="A85" s="60">
        <v>37294</v>
      </c>
      <c r="B85" s="61">
        <v>0</v>
      </c>
      <c r="C85" s="59">
        <v>2.5</v>
      </c>
      <c r="D85" s="59"/>
      <c r="E85" s="59"/>
      <c r="F85" s="59"/>
    </row>
    <row r="86" spans="1:6">
      <c r="A86" s="60">
        <v>37331</v>
      </c>
      <c r="B86" s="61">
        <v>0</v>
      </c>
      <c r="C86" s="59">
        <v>2.5</v>
      </c>
      <c r="D86" s="59"/>
      <c r="E86" s="59"/>
      <c r="F86" s="59"/>
    </row>
    <row r="87" spans="1:6">
      <c r="A87" s="60">
        <v>37339</v>
      </c>
      <c r="B87" s="61">
        <v>0</v>
      </c>
      <c r="C87" s="59">
        <v>2.5</v>
      </c>
      <c r="D87" s="59"/>
      <c r="E87" s="59"/>
      <c r="F87" s="59"/>
    </row>
    <row r="88" spans="1:6">
      <c r="A88" s="60">
        <v>37345</v>
      </c>
      <c r="B88" s="61">
        <v>0</v>
      </c>
      <c r="C88" s="59">
        <v>2.5</v>
      </c>
      <c r="D88" s="59"/>
      <c r="E88" s="59"/>
      <c r="F88" s="59"/>
    </row>
    <row r="89" spans="1:6">
      <c r="A89" s="60">
        <v>37606</v>
      </c>
      <c r="B89" s="61">
        <v>0</v>
      </c>
      <c r="C89" s="59">
        <v>2.5</v>
      </c>
      <c r="D89" s="59"/>
      <c r="E89" s="59"/>
      <c r="F89" s="59"/>
    </row>
    <row r="90" spans="1:6">
      <c r="A90" s="60">
        <v>37333</v>
      </c>
      <c r="B90" s="61">
        <v>0</v>
      </c>
      <c r="C90" s="59">
        <v>2.7</v>
      </c>
      <c r="D90" s="59"/>
      <c r="E90" s="59"/>
      <c r="F90" s="59"/>
    </row>
    <row r="91" spans="1:6">
      <c r="A91" s="60">
        <v>37335</v>
      </c>
      <c r="B91" s="61">
        <v>0</v>
      </c>
      <c r="C91" s="59">
        <v>2.7</v>
      </c>
      <c r="D91" s="59"/>
      <c r="E91" s="59"/>
      <c r="F91" s="59"/>
    </row>
    <row r="92" spans="1:6">
      <c r="A92" s="60">
        <v>37347</v>
      </c>
      <c r="B92" s="61">
        <v>0</v>
      </c>
      <c r="C92" s="59">
        <v>2.7</v>
      </c>
      <c r="D92" s="59"/>
      <c r="E92" s="59"/>
      <c r="F92" s="59"/>
    </row>
    <row r="93" spans="1:6">
      <c r="A93" s="60">
        <v>37588</v>
      </c>
      <c r="B93" s="61">
        <v>0</v>
      </c>
      <c r="C93" s="59">
        <v>2.7</v>
      </c>
      <c r="D93" s="59"/>
      <c r="E93" s="59"/>
      <c r="F93" s="59"/>
    </row>
    <row r="94" spans="1:6">
      <c r="A94" s="60">
        <v>37567</v>
      </c>
      <c r="B94" s="61">
        <v>0</v>
      </c>
      <c r="C94" s="59">
        <v>2.8</v>
      </c>
      <c r="D94" s="59"/>
      <c r="E94" s="59"/>
      <c r="F94" s="59"/>
    </row>
    <row r="95" spans="1:6">
      <c r="A95" s="60">
        <v>37344</v>
      </c>
      <c r="B95" s="61">
        <v>0</v>
      </c>
      <c r="C95" s="59">
        <v>2.9</v>
      </c>
      <c r="D95" s="59"/>
      <c r="E95" s="59"/>
      <c r="F95" s="59"/>
    </row>
    <row r="96" spans="1:6">
      <c r="A96" s="60">
        <v>37276</v>
      </c>
      <c r="B96" s="61">
        <v>0</v>
      </c>
      <c r="C96" s="59">
        <v>3</v>
      </c>
      <c r="D96" s="59"/>
      <c r="E96" s="59"/>
      <c r="F96" s="59"/>
    </row>
    <row r="97" spans="1:6">
      <c r="A97" s="60">
        <v>37289</v>
      </c>
      <c r="B97" s="61">
        <v>0</v>
      </c>
      <c r="C97" s="59">
        <v>3</v>
      </c>
      <c r="D97" s="59"/>
      <c r="E97" s="59"/>
      <c r="F97" s="59"/>
    </row>
    <row r="98" spans="1:6">
      <c r="A98" s="60">
        <v>37321</v>
      </c>
      <c r="B98" s="61">
        <v>0</v>
      </c>
      <c r="C98" s="59">
        <v>3</v>
      </c>
      <c r="D98" s="59"/>
      <c r="E98" s="59"/>
      <c r="F98" s="59"/>
    </row>
    <row r="99" spans="1:6">
      <c r="A99" s="60">
        <v>37343</v>
      </c>
      <c r="B99" s="61">
        <v>0</v>
      </c>
      <c r="C99" s="59">
        <v>3</v>
      </c>
      <c r="D99" s="59"/>
      <c r="E99" s="59"/>
      <c r="F99" s="59"/>
    </row>
    <row r="100" spans="1:6">
      <c r="A100" s="60">
        <v>37275</v>
      </c>
      <c r="B100" s="61">
        <v>0</v>
      </c>
      <c r="C100" s="59">
        <v>3.2</v>
      </c>
      <c r="D100" s="59"/>
      <c r="E100" s="59"/>
      <c r="F100" s="59"/>
    </row>
    <row r="101" spans="1:6">
      <c r="A101" s="60">
        <v>37346</v>
      </c>
      <c r="B101" s="61">
        <v>0</v>
      </c>
      <c r="C101" s="59">
        <v>3.2</v>
      </c>
      <c r="D101" s="59"/>
      <c r="E101" s="59"/>
      <c r="F101" s="59"/>
    </row>
    <row r="102" spans="1:6">
      <c r="A102" s="60">
        <v>37607</v>
      </c>
      <c r="B102" s="61">
        <v>0</v>
      </c>
      <c r="C102" s="59">
        <v>3.2</v>
      </c>
      <c r="D102" s="59"/>
      <c r="E102" s="59"/>
      <c r="F102" s="59"/>
    </row>
    <row r="103" spans="1:6">
      <c r="A103" s="60">
        <v>37563</v>
      </c>
      <c r="B103" s="61">
        <v>0</v>
      </c>
      <c r="C103" s="59">
        <v>3.3</v>
      </c>
      <c r="D103" s="59"/>
      <c r="E103" s="59"/>
      <c r="F103" s="59"/>
    </row>
    <row r="104" spans="1:6">
      <c r="A104" s="60">
        <v>37566</v>
      </c>
      <c r="B104" s="61">
        <v>0</v>
      </c>
      <c r="C104" s="59">
        <v>3.4</v>
      </c>
      <c r="D104" s="59"/>
      <c r="E104" s="59"/>
      <c r="F104" s="59"/>
    </row>
    <row r="105" spans="1:6">
      <c r="A105" s="60">
        <v>37598</v>
      </c>
      <c r="B105" s="61">
        <v>0</v>
      </c>
      <c r="C105" s="59">
        <v>3.5</v>
      </c>
      <c r="D105" s="59"/>
      <c r="E105" s="59"/>
      <c r="F105" s="59"/>
    </row>
    <row r="106" spans="1:6">
      <c r="A106" s="60">
        <v>37316</v>
      </c>
      <c r="B106" s="61">
        <v>0</v>
      </c>
      <c r="C106" s="59">
        <v>3.7</v>
      </c>
      <c r="D106" s="59"/>
      <c r="E106" s="59"/>
      <c r="F106" s="59"/>
    </row>
    <row r="107" spans="1:6">
      <c r="A107" s="60">
        <v>37337</v>
      </c>
      <c r="B107" s="61">
        <v>0</v>
      </c>
      <c r="C107" s="59">
        <v>3.7</v>
      </c>
      <c r="D107" s="59"/>
      <c r="E107" s="59"/>
      <c r="F107" s="59"/>
    </row>
    <row r="108" spans="1:6">
      <c r="A108" s="60">
        <v>37353</v>
      </c>
      <c r="B108" s="61">
        <v>0</v>
      </c>
      <c r="C108" s="59">
        <v>3.7</v>
      </c>
      <c r="D108" s="59"/>
      <c r="E108" s="59"/>
      <c r="F108" s="59"/>
    </row>
    <row r="109" spans="1:6">
      <c r="A109" s="60">
        <v>37604</v>
      </c>
      <c r="B109" s="61">
        <v>0</v>
      </c>
      <c r="C109" s="59">
        <v>3.7</v>
      </c>
      <c r="D109" s="59"/>
      <c r="E109" s="59"/>
      <c r="F109" s="59"/>
    </row>
    <row r="110" spans="1:6">
      <c r="A110" s="60">
        <v>37318</v>
      </c>
      <c r="B110" s="61">
        <v>0</v>
      </c>
      <c r="C110" s="59">
        <v>3.9</v>
      </c>
      <c r="D110" s="59"/>
      <c r="E110" s="59"/>
      <c r="F110" s="59"/>
    </row>
    <row r="111" spans="1:6">
      <c r="A111" s="60">
        <v>37326</v>
      </c>
      <c r="B111" s="61">
        <v>0</v>
      </c>
      <c r="C111" s="59">
        <v>3.9</v>
      </c>
      <c r="D111" s="59"/>
      <c r="E111" s="59"/>
      <c r="F111" s="59"/>
    </row>
    <row r="112" spans="1:6">
      <c r="A112" s="60">
        <v>37352</v>
      </c>
      <c r="B112" s="61">
        <v>0</v>
      </c>
      <c r="C112" s="59">
        <v>3.9</v>
      </c>
      <c r="D112" s="59"/>
      <c r="E112" s="59"/>
      <c r="F112" s="59"/>
    </row>
    <row r="113" spans="1:6">
      <c r="A113" s="60">
        <v>37376</v>
      </c>
      <c r="B113" s="61">
        <v>0</v>
      </c>
      <c r="C113" s="59">
        <v>3.9</v>
      </c>
      <c r="D113" s="59"/>
      <c r="E113" s="59"/>
      <c r="F113" s="59"/>
    </row>
    <row r="114" spans="1:6">
      <c r="A114" s="60">
        <v>37572</v>
      </c>
      <c r="B114" s="61">
        <v>0</v>
      </c>
      <c r="C114" s="59">
        <v>3.9</v>
      </c>
      <c r="D114" s="59"/>
      <c r="E114" s="59"/>
      <c r="F114" s="59"/>
    </row>
    <row r="115" spans="1:6">
      <c r="A115" s="60">
        <v>37564</v>
      </c>
      <c r="B115" s="61">
        <v>0</v>
      </c>
      <c r="C115" s="59">
        <v>4</v>
      </c>
      <c r="D115" s="59"/>
      <c r="E115" s="59"/>
      <c r="F115" s="59"/>
    </row>
    <row r="116" spans="1:6">
      <c r="A116" s="60">
        <v>37582</v>
      </c>
      <c r="B116" s="61">
        <v>0</v>
      </c>
      <c r="C116" s="59">
        <v>4</v>
      </c>
      <c r="D116" s="59"/>
      <c r="E116" s="59"/>
      <c r="F116" s="59"/>
    </row>
    <row r="117" spans="1:6">
      <c r="A117" s="60">
        <v>37608</v>
      </c>
      <c r="B117" s="61">
        <v>0</v>
      </c>
      <c r="C117" s="59">
        <v>4</v>
      </c>
      <c r="D117" s="59"/>
      <c r="E117" s="59"/>
      <c r="F117" s="59"/>
    </row>
    <row r="118" spans="1:6">
      <c r="A118" s="60">
        <v>37579</v>
      </c>
      <c r="B118" s="61">
        <v>0</v>
      </c>
      <c r="C118" s="59">
        <v>4.0999999999999996</v>
      </c>
      <c r="D118" s="59"/>
      <c r="E118" s="59"/>
      <c r="F118" s="59"/>
    </row>
    <row r="119" spans="1:6">
      <c r="A119" s="60">
        <v>37603</v>
      </c>
      <c r="B119" s="61">
        <v>0</v>
      </c>
      <c r="C119" s="59">
        <v>4.0999999999999996</v>
      </c>
      <c r="D119" s="59"/>
      <c r="E119" s="59"/>
      <c r="F119" s="59"/>
    </row>
    <row r="120" spans="1:6">
      <c r="A120" s="60">
        <v>37578</v>
      </c>
      <c r="B120" s="61">
        <v>0</v>
      </c>
      <c r="C120" s="59">
        <v>4.2</v>
      </c>
      <c r="D120" s="59"/>
      <c r="E120" s="59"/>
      <c r="F120" s="59"/>
    </row>
    <row r="121" spans="1:6">
      <c r="A121" s="60">
        <v>37325</v>
      </c>
      <c r="B121" s="61">
        <v>0</v>
      </c>
      <c r="C121" s="59">
        <v>4.3</v>
      </c>
      <c r="D121" s="59"/>
      <c r="E121" s="59"/>
      <c r="F121" s="59"/>
    </row>
    <row r="122" spans="1:6">
      <c r="A122" s="60">
        <v>37348</v>
      </c>
      <c r="B122" s="61">
        <v>0</v>
      </c>
      <c r="C122" s="59">
        <v>4.3</v>
      </c>
      <c r="D122" s="59"/>
      <c r="E122" s="59"/>
      <c r="F122" s="59"/>
    </row>
    <row r="123" spans="1:6">
      <c r="A123" s="60">
        <v>37602</v>
      </c>
      <c r="B123" s="61">
        <v>0</v>
      </c>
      <c r="C123" s="59">
        <v>4.3</v>
      </c>
      <c r="D123" s="59"/>
      <c r="E123" s="59"/>
      <c r="F123" s="59"/>
    </row>
    <row r="124" spans="1:6">
      <c r="A124" s="60">
        <v>37324</v>
      </c>
      <c r="B124" s="61">
        <v>0</v>
      </c>
      <c r="C124" s="59">
        <v>4.4000000000000004</v>
      </c>
      <c r="D124" s="59"/>
      <c r="E124" s="59"/>
      <c r="F124" s="59"/>
    </row>
    <row r="125" spans="1:6">
      <c r="A125" s="60">
        <v>37595</v>
      </c>
      <c r="B125" s="61">
        <v>0</v>
      </c>
      <c r="C125" s="59">
        <v>4.4000000000000004</v>
      </c>
      <c r="D125" s="59"/>
      <c r="E125" s="59"/>
      <c r="F125" s="59"/>
    </row>
    <row r="126" spans="1:6">
      <c r="A126" s="60">
        <v>37597</v>
      </c>
      <c r="B126" s="61">
        <v>0</v>
      </c>
      <c r="C126" s="59">
        <v>4.4000000000000004</v>
      </c>
      <c r="D126" s="59"/>
      <c r="E126" s="59"/>
      <c r="F126" s="59"/>
    </row>
    <row r="127" spans="1:6">
      <c r="A127" s="60">
        <v>37338</v>
      </c>
      <c r="B127" s="61">
        <v>0</v>
      </c>
      <c r="C127" s="59">
        <v>4.5</v>
      </c>
      <c r="D127" s="59"/>
      <c r="E127" s="59"/>
      <c r="F127" s="59"/>
    </row>
    <row r="128" spans="1:6">
      <c r="A128" s="60">
        <v>37356</v>
      </c>
      <c r="B128" s="61">
        <v>0</v>
      </c>
      <c r="C128" s="59">
        <v>4.5</v>
      </c>
      <c r="D128" s="59"/>
      <c r="E128" s="59"/>
      <c r="F128" s="59"/>
    </row>
    <row r="129" spans="1:6">
      <c r="A129" s="60">
        <v>37609</v>
      </c>
      <c r="B129" s="61">
        <v>0</v>
      </c>
      <c r="C129" s="59">
        <v>4.5</v>
      </c>
      <c r="D129" s="59"/>
      <c r="E129" s="59"/>
      <c r="F129" s="59"/>
    </row>
    <row r="130" spans="1:6">
      <c r="A130" s="60">
        <v>37544</v>
      </c>
      <c r="B130" s="61">
        <v>0</v>
      </c>
      <c r="C130" s="59">
        <v>4.5999999999999996</v>
      </c>
      <c r="D130" s="59"/>
      <c r="E130" s="59"/>
      <c r="F130" s="59"/>
    </row>
    <row r="131" spans="1:6">
      <c r="A131" s="60">
        <v>37565</v>
      </c>
      <c r="B131" s="61">
        <v>0</v>
      </c>
      <c r="C131" s="59">
        <v>4.5999999999999996</v>
      </c>
      <c r="D131" s="59"/>
      <c r="E131" s="59"/>
      <c r="F131" s="59"/>
    </row>
    <row r="132" spans="1:6">
      <c r="A132" s="60">
        <v>37569</v>
      </c>
      <c r="B132" s="61">
        <v>0</v>
      </c>
      <c r="C132" s="59">
        <v>4.7</v>
      </c>
      <c r="D132" s="59"/>
      <c r="E132" s="59"/>
      <c r="F132" s="59"/>
    </row>
    <row r="133" spans="1:6">
      <c r="A133" s="60">
        <v>37336</v>
      </c>
      <c r="B133" s="61">
        <v>0</v>
      </c>
      <c r="C133" s="59">
        <v>4.8</v>
      </c>
      <c r="D133" s="59"/>
      <c r="E133" s="59"/>
      <c r="F133" s="59"/>
    </row>
    <row r="134" spans="1:6">
      <c r="A134" s="60">
        <v>37354</v>
      </c>
      <c r="B134" s="61">
        <v>0</v>
      </c>
      <c r="C134" s="59">
        <v>4.8</v>
      </c>
      <c r="D134" s="59"/>
      <c r="E134" s="59"/>
      <c r="F134" s="59"/>
    </row>
    <row r="135" spans="1:6">
      <c r="A135" s="60">
        <v>37359</v>
      </c>
      <c r="B135" s="61">
        <v>0</v>
      </c>
      <c r="C135" s="59">
        <v>4.8</v>
      </c>
      <c r="D135" s="59"/>
      <c r="E135" s="59"/>
      <c r="F135" s="59"/>
    </row>
    <row r="136" spans="1:6">
      <c r="A136" s="60">
        <v>37288</v>
      </c>
      <c r="B136" s="61">
        <v>0</v>
      </c>
      <c r="C136" s="59">
        <v>4.9000000000000004</v>
      </c>
      <c r="D136" s="59"/>
      <c r="E136" s="59"/>
      <c r="F136" s="59"/>
    </row>
    <row r="137" spans="1:6">
      <c r="A137" s="60">
        <v>37350</v>
      </c>
      <c r="B137" s="61">
        <v>0</v>
      </c>
      <c r="C137" s="59">
        <v>5</v>
      </c>
      <c r="D137" s="59"/>
      <c r="E137" s="59"/>
      <c r="F137" s="59"/>
    </row>
    <row r="138" spans="1:6">
      <c r="A138" s="60">
        <v>37360</v>
      </c>
      <c r="B138" s="61">
        <v>0</v>
      </c>
      <c r="C138" s="59">
        <v>5</v>
      </c>
      <c r="D138" s="59"/>
      <c r="E138" s="59"/>
      <c r="F138" s="59"/>
    </row>
    <row r="139" spans="1:6">
      <c r="A139" s="60">
        <v>37322</v>
      </c>
      <c r="B139" s="61">
        <v>0</v>
      </c>
      <c r="C139" s="59">
        <v>5.0999999999999996</v>
      </c>
      <c r="D139" s="59"/>
      <c r="E139" s="59"/>
      <c r="F139" s="59"/>
    </row>
    <row r="140" spans="1:6">
      <c r="A140" s="60">
        <v>37577</v>
      </c>
      <c r="B140" s="61">
        <v>0</v>
      </c>
      <c r="C140" s="59">
        <v>5.0999999999999996</v>
      </c>
      <c r="D140" s="59"/>
      <c r="E140" s="59"/>
      <c r="F140" s="59"/>
    </row>
    <row r="141" spans="1:6">
      <c r="A141" s="60">
        <v>37591</v>
      </c>
      <c r="B141" s="61">
        <v>0</v>
      </c>
      <c r="C141" s="59">
        <v>5.0999999999999996</v>
      </c>
      <c r="D141" s="59"/>
      <c r="E141" s="59"/>
      <c r="F141" s="59"/>
    </row>
    <row r="142" spans="1:6">
      <c r="A142" s="60">
        <v>37568</v>
      </c>
      <c r="B142" s="61">
        <v>0</v>
      </c>
      <c r="C142" s="59">
        <v>5.2</v>
      </c>
      <c r="D142" s="59"/>
      <c r="E142" s="59"/>
      <c r="F142" s="59"/>
    </row>
    <row r="143" spans="1:6">
      <c r="A143" s="60">
        <v>37599</v>
      </c>
      <c r="B143" s="61">
        <v>0</v>
      </c>
      <c r="C143" s="59">
        <v>5.4</v>
      </c>
      <c r="D143" s="59"/>
      <c r="E143" s="59"/>
      <c r="F143" s="59"/>
    </row>
    <row r="144" spans="1:6">
      <c r="A144" s="60">
        <v>37556</v>
      </c>
      <c r="B144" s="61">
        <v>0</v>
      </c>
      <c r="C144" s="59">
        <v>5.5</v>
      </c>
      <c r="D144" s="59"/>
      <c r="E144" s="59"/>
      <c r="F144" s="59"/>
    </row>
    <row r="145" spans="1:6">
      <c r="A145" s="60">
        <v>37559</v>
      </c>
      <c r="B145" s="61">
        <v>0</v>
      </c>
      <c r="C145" s="59">
        <v>5.5</v>
      </c>
      <c r="D145" s="59"/>
      <c r="E145" s="59"/>
      <c r="F145" s="59"/>
    </row>
    <row r="146" spans="1:6">
      <c r="A146" s="60">
        <v>37610</v>
      </c>
      <c r="B146" s="61">
        <v>0</v>
      </c>
      <c r="C146" s="59">
        <v>5.5</v>
      </c>
      <c r="D146" s="59"/>
      <c r="E146" s="59"/>
      <c r="F146" s="59"/>
    </row>
    <row r="147" spans="1:6">
      <c r="A147" s="60">
        <v>37558</v>
      </c>
      <c r="B147" s="61">
        <v>0</v>
      </c>
      <c r="C147" s="59">
        <v>5.6</v>
      </c>
      <c r="D147" s="59"/>
      <c r="E147" s="59"/>
      <c r="F147" s="59"/>
    </row>
    <row r="148" spans="1:6">
      <c r="A148" s="60">
        <v>37600</v>
      </c>
      <c r="B148" s="61">
        <v>0</v>
      </c>
      <c r="C148" s="59">
        <v>5.6</v>
      </c>
      <c r="D148" s="59"/>
      <c r="E148" s="59"/>
      <c r="F148" s="59"/>
    </row>
    <row r="149" spans="1:6">
      <c r="A149" s="60">
        <v>37586</v>
      </c>
      <c r="B149" s="61">
        <v>0</v>
      </c>
      <c r="C149" s="59">
        <v>5.7</v>
      </c>
      <c r="D149" s="59"/>
      <c r="E149" s="59"/>
      <c r="F149" s="59"/>
    </row>
    <row r="150" spans="1:6">
      <c r="A150" s="60">
        <v>37361</v>
      </c>
      <c r="B150" s="61">
        <v>0</v>
      </c>
      <c r="C150" s="59">
        <v>5.8</v>
      </c>
      <c r="D150" s="59"/>
      <c r="E150" s="59"/>
      <c r="F150" s="59"/>
    </row>
    <row r="151" spans="1:6">
      <c r="A151" s="60">
        <v>37375</v>
      </c>
      <c r="B151" s="61">
        <v>0</v>
      </c>
      <c r="C151" s="59">
        <v>5.8</v>
      </c>
      <c r="D151" s="59"/>
      <c r="E151" s="59"/>
      <c r="F151" s="59"/>
    </row>
    <row r="152" spans="1:6">
      <c r="A152" s="60">
        <v>37592</v>
      </c>
      <c r="B152" s="61">
        <v>0</v>
      </c>
      <c r="C152" s="59">
        <v>5.8</v>
      </c>
      <c r="D152" s="59"/>
      <c r="E152" s="59"/>
      <c r="F152" s="59"/>
    </row>
    <row r="153" spans="1:6">
      <c r="A153" s="60">
        <v>37596</v>
      </c>
      <c r="B153" s="61">
        <v>0</v>
      </c>
      <c r="C153" s="59">
        <v>5.8</v>
      </c>
      <c r="D153" s="59"/>
      <c r="E153" s="59"/>
      <c r="F153" s="59"/>
    </row>
    <row r="154" spans="1:6">
      <c r="A154" s="60">
        <v>37332</v>
      </c>
      <c r="B154" s="61">
        <v>0</v>
      </c>
      <c r="C154" s="59">
        <v>5.9</v>
      </c>
      <c r="D154" s="59"/>
      <c r="E154" s="59"/>
      <c r="F154" s="59"/>
    </row>
    <row r="155" spans="1:6">
      <c r="A155" s="60">
        <v>37357</v>
      </c>
      <c r="B155" s="61">
        <v>0</v>
      </c>
      <c r="C155" s="59">
        <v>6</v>
      </c>
      <c r="D155" s="59"/>
      <c r="E155" s="59"/>
      <c r="F155" s="59"/>
    </row>
    <row r="156" spans="1:6">
      <c r="A156" s="60">
        <v>37542</v>
      </c>
      <c r="B156" s="61">
        <v>0</v>
      </c>
      <c r="C156" s="59">
        <v>6</v>
      </c>
      <c r="D156" s="59"/>
      <c r="E156" s="59"/>
      <c r="F156" s="59"/>
    </row>
    <row r="157" spans="1:6">
      <c r="A157" s="60">
        <v>37587</v>
      </c>
      <c r="B157" s="61">
        <v>0</v>
      </c>
      <c r="C157" s="59">
        <v>6.1</v>
      </c>
      <c r="D157" s="59"/>
      <c r="E157" s="59"/>
      <c r="F157" s="59"/>
    </row>
    <row r="158" spans="1:6">
      <c r="A158" s="60">
        <v>37349</v>
      </c>
      <c r="B158" s="61">
        <v>0</v>
      </c>
      <c r="C158" s="59">
        <v>6.3</v>
      </c>
      <c r="D158" s="59"/>
      <c r="E158" s="59"/>
      <c r="F158" s="59"/>
    </row>
    <row r="159" spans="1:6">
      <c r="A159" s="60">
        <v>37562</v>
      </c>
      <c r="B159" s="61">
        <v>0</v>
      </c>
      <c r="C159" s="59">
        <v>6.3</v>
      </c>
      <c r="D159" s="59"/>
      <c r="E159" s="59"/>
      <c r="F159" s="59"/>
    </row>
    <row r="160" spans="1:6">
      <c r="A160" s="60">
        <v>37576</v>
      </c>
      <c r="B160" s="61">
        <v>0</v>
      </c>
      <c r="C160" s="59">
        <v>6.4</v>
      </c>
      <c r="D160" s="59"/>
      <c r="E160" s="59"/>
      <c r="F160" s="59"/>
    </row>
    <row r="161" spans="1:6">
      <c r="A161" s="60">
        <v>37358</v>
      </c>
      <c r="B161" s="61">
        <v>0</v>
      </c>
      <c r="C161" s="59">
        <v>6.5</v>
      </c>
      <c r="D161" s="59"/>
      <c r="E161" s="59"/>
      <c r="F161" s="59"/>
    </row>
    <row r="162" spans="1:6">
      <c r="A162" s="60">
        <v>37369</v>
      </c>
      <c r="B162" s="61">
        <v>0</v>
      </c>
      <c r="C162" s="59">
        <v>6.5</v>
      </c>
      <c r="D162" s="59"/>
      <c r="E162" s="59"/>
      <c r="F162" s="59"/>
    </row>
    <row r="163" spans="1:6">
      <c r="A163" s="60">
        <v>37557</v>
      </c>
      <c r="B163" s="61">
        <v>0</v>
      </c>
      <c r="C163" s="59">
        <v>6.5</v>
      </c>
      <c r="D163" s="59"/>
      <c r="E163" s="59"/>
      <c r="F163" s="59"/>
    </row>
    <row r="164" spans="1:6">
      <c r="A164" s="60">
        <v>37561</v>
      </c>
      <c r="B164" s="61">
        <v>0</v>
      </c>
      <c r="C164" s="59">
        <v>6.5</v>
      </c>
      <c r="D164" s="59"/>
      <c r="E164" s="59"/>
      <c r="F164" s="59"/>
    </row>
    <row r="165" spans="1:6">
      <c r="A165" s="60">
        <v>37560</v>
      </c>
      <c r="B165" s="61">
        <v>0</v>
      </c>
      <c r="C165" s="59">
        <v>7</v>
      </c>
      <c r="D165" s="59"/>
      <c r="E165" s="59"/>
      <c r="F165" s="59"/>
    </row>
    <row r="166" spans="1:6">
      <c r="A166" s="60">
        <v>37573</v>
      </c>
      <c r="B166" s="61">
        <v>0</v>
      </c>
      <c r="C166" s="59">
        <v>7.1</v>
      </c>
      <c r="D166" s="59"/>
      <c r="E166" s="59"/>
      <c r="F166" s="59"/>
    </row>
    <row r="167" spans="1:6">
      <c r="A167" s="60">
        <v>37581</v>
      </c>
      <c r="B167" s="61">
        <v>0</v>
      </c>
      <c r="C167" s="59">
        <v>7.2</v>
      </c>
      <c r="D167" s="59"/>
      <c r="E167" s="59"/>
      <c r="F167" s="59"/>
    </row>
    <row r="168" spans="1:6">
      <c r="A168" s="60">
        <v>37362</v>
      </c>
      <c r="B168" s="61">
        <v>0</v>
      </c>
      <c r="C168" s="59">
        <v>7.5</v>
      </c>
      <c r="D168" s="59"/>
      <c r="E168" s="59"/>
      <c r="F168" s="59"/>
    </row>
    <row r="169" spans="1:6">
      <c r="A169" s="60">
        <v>37368</v>
      </c>
      <c r="B169" s="61">
        <v>0</v>
      </c>
      <c r="C169" s="59">
        <v>7.5</v>
      </c>
      <c r="D169" s="59"/>
      <c r="E169" s="59"/>
      <c r="F169" s="59"/>
    </row>
    <row r="170" spans="1:6">
      <c r="A170" s="60">
        <v>37402</v>
      </c>
      <c r="B170" s="61">
        <v>0</v>
      </c>
      <c r="C170" s="59">
        <v>7.5</v>
      </c>
      <c r="D170" s="59"/>
      <c r="E170" s="59"/>
      <c r="F170" s="59"/>
    </row>
    <row r="171" spans="1:6">
      <c r="A171" s="60">
        <v>37543</v>
      </c>
      <c r="B171" s="61">
        <v>0</v>
      </c>
      <c r="C171" s="59">
        <v>7.5</v>
      </c>
      <c r="D171" s="59"/>
      <c r="E171" s="59"/>
      <c r="F171" s="59"/>
    </row>
    <row r="172" spans="1:6">
      <c r="A172" s="60">
        <v>37374</v>
      </c>
      <c r="B172" s="61">
        <v>0</v>
      </c>
      <c r="C172" s="59">
        <v>7.6</v>
      </c>
      <c r="D172" s="59"/>
      <c r="E172" s="59"/>
      <c r="F172" s="59"/>
    </row>
    <row r="173" spans="1:6">
      <c r="A173" s="60">
        <v>37585</v>
      </c>
      <c r="B173" s="61">
        <v>0</v>
      </c>
      <c r="C173" s="59">
        <v>7.6</v>
      </c>
      <c r="D173" s="59"/>
      <c r="E173" s="59"/>
      <c r="F173" s="59"/>
    </row>
    <row r="174" spans="1:6">
      <c r="A174" s="60">
        <v>37366</v>
      </c>
      <c r="B174" s="61">
        <v>0</v>
      </c>
      <c r="C174" s="59">
        <v>8</v>
      </c>
      <c r="D174" s="59"/>
      <c r="E174" s="59"/>
      <c r="F174" s="59"/>
    </row>
    <row r="175" spans="1:6">
      <c r="A175" s="60">
        <v>37580</v>
      </c>
      <c r="B175" s="61">
        <v>0</v>
      </c>
      <c r="C175" s="59">
        <v>8</v>
      </c>
      <c r="D175" s="59"/>
      <c r="E175" s="59"/>
      <c r="F175" s="59"/>
    </row>
    <row r="176" spans="1:6">
      <c r="A176" s="60">
        <v>37367</v>
      </c>
      <c r="B176" s="61">
        <v>0</v>
      </c>
      <c r="C176" s="59">
        <v>8.1</v>
      </c>
      <c r="D176" s="59"/>
      <c r="E176" s="59"/>
      <c r="F176" s="59"/>
    </row>
    <row r="177" spans="1:6">
      <c r="A177" s="60">
        <v>37541</v>
      </c>
      <c r="B177" s="61">
        <v>0</v>
      </c>
      <c r="C177" s="59">
        <v>8.1</v>
      </c>
      <c r="D177" s="59"/>
      <c r="E177" s="59"/>
      <c r="F177" s="59"/>
    </row>
    <row r="178" spans="1:6">
      <c r="A178" s="60">
        <v>37552</v>
      </c>
      <c r="B178" s="61">
        <v>0</v>
      </c>
      <c r="C178" s="59">
        <v>8.1</v>
      </c>
      <c r="D178" s="59"/>
      <c r="E178" s="59"/>
      <c r="F178" s="59"/>
    </row>
    <row r="179" spans="1:6">
      <c r="A179" s="60">
        <v>37575</v>
      </c>
      <c r="B179" s="61">
        <v>0</v>
      </c>
      <c r="C179" s="59">
        <v>8.3000000000000007</v>
      </c>
      <c r="D179" s="59"/>
      <c r="E179" s="59"/>
      <c r="F179" s="59"/>
    </row>
    <row r="180" spans="1:6">
      <c r="A180" s="60">
        <v>37574</v>
      </c>
      <c r="B180" s="61">
        <v>0</v>
      </c>
      <c r="C180" s="59">
        <v>8.4</v>
      </c>
      <c r="D180" s="59"/>
      <c r="E180" s="59"/>
      <c r="F180" s="59"/>
    </row>
    <row r="181" spans="1:6">
      <c r="A181" s="60">
        <v>37363</v>
      </c>
      <c r="B181" s="61">
        <v>0</v>
      </c>
      <c r="C181" s="59">
        <v>8.6</v>
      </c>
      <c r="D181" s="59"/>
      <c r="E181" s="59"/>
      <c r="F181" s="59"/>
    </row>
    <row r="182" spans="1:6">
      <c r="A182" s="60">
        <v>37372</v>
      </c>
      <c r="B182" s="61">
        <v>0</v>
      </c>
      <c r="C182" s="59">
        <v>8.6</v>
      </c>
      <c r="D182" s="59"/>
      <c r="E182" s="59"/>
      <c r="F182" s="59"/>
    </row>
    <row r="183" spans="1:6">
      <c r="A183" s="60">
        <v>37378</v>
      </c>
      <c r="B183" s="61">
        <v>0</v>
      </c>
      <c r="C183" s="59">
        <v>8.6</v>
      </c>
      <c r="D183" s="59"/>
      <c r="E183" s="59"/>
      <c r="F183" s="59"/>
    </row>
    <row r="184" spans="1:6">
      <c r="A184" s="60">
        <v>37535</v>
      </c>
      <c r="B184" s="61">
        <v>0</v>
      </c>
      <c r="C184" s="59">
        <v>8.6</v>
      </c>
      <c r="D184" s="59"/>
      <c r="E184" s="59"/>
      <c r="F184" s="59"/>
    </row>
    <row r="185" spans="1:6">
      <c r="A185" s="60">
        <v>37553</v>
      </c>
      <c r="B185" s="61">
        <v>0</v>
      </c>
      <c r="C185" s="59">
        <v>8.6</v>
      </c>
      <c r="D185" s="59"/>
      <c r="E185" s="59"/>
      <c r="F185" s="59"/>
    </row>
    <row r="186" spans="1:6">
      <c r="A186" s="60">
        <v>37584</v>
      </c>
      <c r="B186" s="61">
        <v>0</v>
      </c>
      <c r="C186" s="59">
        <v>8.6</v>
      </c>
      <c r="D186" s="59"/>
      <c r="E186" s="59"/>
      <c r="F186" s="59"/>
    </row>
    <row r="187" spans="1:6">
      <c r="A187" s="60">
        <v>37373</v>
      </c>
      <c r="B187" s="61">
        <v>0</v>
      </c>
      <c r="C187" s="59">
        <v>8.8000000000000007</v>
      </c>
      <c r="D187" s="59"/>
      <c r="E187" s="59"/>
      <c r="F187" s="59"/>
    </row>
    <row r="188" spans="1:6">
      <c r="A188" s="60">
        <v>37377</v>
      </c>
      <c r="B188" s="61">
        <v>0</v>
      </c>
      <c r="C188" s="59">
        <v>8.8000000000000007</v>
      </c>
      <c r="D188" s="59"/>
      <c r="E188" s="59"/>
      <c r="F188" s="59"/>
    </row>
    <row r="189" spans="1:6">
      <c r="A189" s="60">
        <v>37540</v>
      </c>
      <c r="B189" s="61">
        <v>0</v>
      </c>
      <c r="C189" s="59">
        <v>8.8000000000000007</v>
      </c>
      <c r="D189" s="59"/>
      <c r="E189" s="59"/>
      <c r="F189" s="59"/>
    </row>
    <row r="190" spans="1:6">
      <c r="A190" s="60">
        <v>37549</v>
      </c>
      <c r="B190" s="61">
        <v>0</v>
      </c>
      <c r="C190" s="59">
        <v>8.8000000000000007</v>
      </c>
      <c r="D190" s="59"/>
      <c r="E190" s="59"/>
      <c r="F190" s="59"/>
    </row>
    <row r="191" spans="1:6">
      <c r="A191" s="60">
        <v>37551</v>
      </c>
      <c r="B191" s="61">
        <v>0</v>
      </c>
      <c r="C191" s="59">
        <v>9</v>
      </c>
      <c r="D191" s="59"/>
      <c r="E191" s="59"/>
      <c r="F191" s="59"/>
    </row>
    <row r="192" spans="1:6">
      <c r="A192" s="60">
        <v>37403</v>
      </c>
      <c r="B192" s="61">
        <v>0</v>
      </c>
      <c r="C192" s="59">
        <v>9.1</v>
      </c>
      <c r="D192" s="59"/>
      <c r="E192" s="59"/>
      <c r="F192" s="59"/>
    </row>
    <row r="193" spans="1:6">
      <c r="A193" s="60">
        <v>37539</v>
      </c>
      <c r="B193" s="61">
        <v>0</v>
      </c>
      <c r="C193" s="59">
        <v>9.1</v>
      </c>
      <c r="D193" s="59"/>
      <c r="E193" s="59"/>
      <c r="F193" s="59"/>
    </row>
    <row r="194" spans="1:6">
      <c r="A194" s="60">
        <v>37583</v>
      </c>
      <c r="B194" s="61">
        <v>0</v>
      </c>
      <c r="C194" s="59">
        <v>9.1999999999999993</v>
      </c>
      <c r="D194" s="59"/>
      <c r="E194" s="59"/>
      <c r="F194" s="59"/>
    </row>
    <row r="195" spans="1:6">
      <c r="A195" s="60">
        <v>37538</v>
      </c>
      <c r="B195" s="61">
        <v>0</v>
      </c>
      <c r="C195" s="59">
        <v>9.3000000000000007</v>
      </c>
      <c r="D195" s="59"/>
      <c r="E195" s="59"/>
      <c r="F195" s="59"/>
    </row>
    <row r="196" spans="1:6">
      <c r="A196" s="60">
        <v>37555</v>
      </c>
      <c r="B196" s="61">
        <v>0</v>
      </c>
      <c r="C196" s="59">
        <v>9.3000000000000007</v>
      </c>
      <c r="D196" s="59"/>
      <c r="E196" s="59"/>
      <c r="F196" s="59"/>
    </row>
    <row r="197" spans="1:6">
      <c r="A197" s="60">
        <v>37386</v>
      </c>
      <c r="B197" s="61">
        <v>0</v>
      </c>
      <c r="C197" s="59">
        <v>9.6</v>
      </c>
      <c r="D197" s="59"/>
      <c r="E197" s="59"/>
      <c r="F197" s="59"/>
    </row>
    <row r="198" spans="1:6">
      <c r="A198" s="60">
        <v>37391</v>
      </c>
      <c r="B198" s="61">
        <v>0</v>
      </c>
      <c r="C198" s="59">
        <v>9.6</v>
      </c>
      <c r="D198" s="59"/>
      <c r="E198" s="59"/>
      <c r="F198" s="59"/>
    </row>
    <row r="199" spans="1:6">
      <c r="A199" s="60">
        <v>37396</v>
      </c>
      <c r="B199" s="61">
        <v>0</v>
      </c>
      <c r="C199" s="59">
        <v>9.6</v>
      </c>
      <c r="D199" s="59"/>
      <c r="E199" s="59"/>
      <c r="F199" s="59"/>
    </row>
    <row r="200" spans="1:6">
      <c r="A200" s="60">
        <v>37405</v>
      </c>
      <c r="B200" s="61">
        <v>0</v>
      </c>
      <c r="C200" s="59">
        <v>9.6</v>
      </c>
      <c r="D200" s="59"/>
      <c r="E200" s="59"/>
      <c r="F200" s="59"/>
    </row>
    <row r="201" spans="1:6">
      <c r="A201" s="60">
        <v>37545</v>
      </c>
      <c r="B201" s="61">
        <v>0</v>
      </c>
      <c r="C201" s="59">
        <v>9.6</v>
      </c>
      <c r="D201" s="59"/>
      <c r="E201" s="59"/>
      <c r="F201" s="59"/>
    </row>
    <row r="202" spans="1:6">
      <c r="A202" s="60">
        <v>37548</v>
      </c>
      <c r="B202" s="61">
        <v>0</v>
      </c>
      <c r="C202" s="59">
        <v>9.6</v>
      </c>
      <c r="D202" s="59"/>
      <c r="E202" s="59"/>
      <c r="F202" s="59"/>
    </row>
    <row r="203" spans="1:6">
      <c r="A203" s="60">
        <v>37370</v>
      </c>
      <c r="B203" s="61">
        <v>0</v>
      </c>
      <c r="C203" s="59">
        <v>9.8000000000000007</v>
      </c>
      <c r="D203" s="59"/>
      <c r="E203" s="59"/>
      <c r="F203" s="59"/>
    </row>
    <row r="204" spans="1:6">
      <c r="A204" s="60">
        <v>37387</v>
      </c>
      <c r="B204" s="61">
        <v>0</v>
      </c>
      <c r="C204" s="59">
        <v>9.8000000000000007</v>
      </c>
      <c r="D204" s="59"/>
      <c r="E204" s="59"/>
      <c r="F204" s="59"/>
    </row>
    <row r="205" spans="1:6">
      <c r="A205" s="60">
        <v>37390</v>
      </c>
      <c r="B205" s="61">
        <v>0</v>
      </c>
      <c r="C205" s="59">
        <v>9.8000000000000007</v>
      </c>
      <c r="D205" s="59"/>
      <c r="E205" s="59"/>
      <c r="F205" s="59"/>
    </row>
    <row r="206" spans="1:6">
      <c r="A206" s="60">
        <v>37397</v>
      </c>
      <c r="B206" s="61">
        <v>0</v>
      </c>
      <c r="C206" s="59">
        <v>9.8000000000000007</v>
      </c>
      <c r="D206" s="59"/>
      <c r="E206" s="59"/>
      <c r="F206" s="59"/>
    </row>
    <row r="207" spans="1:6">
      <c r="A207" s="60">
        <v>37399</v>
      </c>
      <c r="B207" s="61">
        <v>0</v>
      </c>
      <c r="C207" s="59">
        <v>9.8000000000000007</v>
      </c>
      <c r="D207" s="59"/>
      <c r="E207" s="59"/>
      <c r="F207" s="59"/>
    </row>
    <row r="208" spans="1:6">
      <c r="A208" s="60">
        <v>37554</v>
      </c>
      <c r="B208" s="61">
        <v>0</v>
      </c>
      <c r="C208" s="59">
        <v>9.8000000000000007</v>
      </c>
      <c r="D208" s="59"/>
      <c r="E208" s="59"/>
      <c r="F208" s="59"/>
    </row>
    <row r="209" spans="1:6">
      <c r="A209" s="60">
        <v>37395</v>
      </c>
      <c r="B209" s="61">
        <v>0</v>
      </c>
      <c r="C209" s="59">
        <v>10</v>
      </c>
      <c r="D209" s="59"/>
      <c r="E209" s="59"/>
      <c r="F209" s="59"/>
    </row>
    <row r="210" spans="1:6">
      <c r="A210" s="60">
        <v>37404</v>
      </c>
      <c r="B210" s="61">
        <v>0</v>
      </c>
      <c r="C210" s="59">
        <v>10</v>
      </c>
      <c r="D210" s="59"/>
      <c r="E210" s="59"/>
      <c r="F210" s="59"/>
    </row>
    <row r="211" spans="1:6">
      <c r="A211" s="60">
        <v>37384</v>
      </c>
      <c r="B211" s="61">
        <v>0</v>
      </c>
      <c r="C211" s="59">
        <v>10.1</v>
      </c>
      <c r="D211" s="59"/>
      <c r="E211" s="59"/>
      <c r="F211" s="59"/>
    </row>
    <row r="212" spans="1:6">
      <c r="A212" s="60">
        <v>37534</v>
      </c>
      <c r="B212" s="61">
        <v>0</v>
      </c>
      <c r="C212" s="59">
        <v>10.1</v>
      </c>
      <c r="D212" s="59"/>
      <c r="E212" s="59"/>
      <c r="F212" s="59"/>
    </row>
    <row r="213" spans="1:6">
      <c r="A213" s="60">
        <v>37385</v>
      </c>
      <c r="B213" s="61">
        <v>0</v>
      </c>
      <c r="C213" s="59">
        <v>10.3</v>
      </c>
      <c r="D213" s="59"/>
      <c r="E213" s="59"/>
      <c r="F213" s="59"/>
    </row>
    <row r="214" spans="1:6">
      <c r="A214" s="60">
        <v>37398</v>
      </c>
      <c r="B214" s="61">
        <v>0</v>
      </c>
      <c r="C214" s="59">
        <v>10.3</v>
      </c>
      <c r="D214" s="59"/>
      <c r="E214" s="59"/>
      <c r="F214" s="59"/>
    </row>
    <row r="215" spans="1:6">
      <c r="A215" s="60">
        <v>37537</v>
      </c>
      <c r="B215" s="61">
        <v>0</v>
      </c>
      <c r="C215" s="59">
        <v>10.3</v>
      </c>
      <c r="D215" s="59"/>
      <c r="E215" s="59"/>
      <c r="F215" s="59"/>
    </row>
    <row r="216" spans="1:6">
      <c r="A216" s="60">
        <v>37365</v>
      </c>
      <c r="B216" s="61">
        <v>0</v>
      </c>
      <c r="C216" s="59">
        <v>10.5</v>
      </c>
      <c r="D216" s="59"/>
      <c r="E216" s="59"/>
      <c r="F216" s="59"/>
    </row>
    <row r="217" spans="1:6">
      <c r="A217" s="60">
        <v>37389</v>
      </c>
      <c r="B217" s="61">
        <v>0</v>
      </c>
      <c r="C217" s="59">
        <v>10.5</v>
      </c>
      <c r="D217" s="59"/>
      <c r="E217" s="59"/>
      <c r="F217" s="59"/>
    </row>
    <row r="218" spans="1:6">
      <c r="A218" s="60">
        <v>37380</v>
      </c>
      <c r="B218" s="61">
        <v>0</v>
      </c>
      <c r="C218" s="59">
        <v>10.6</v>
      </c>
      <c r="D218" s="59"/>
      <c r="E218" s="59"/>
      <c r="F218" s="59"/>
    </row>
    <row r="219" spans="1:6">
      <c r="A219" s="60">
        <v>37383</v>
      </c>
      <c r="B219" s="61">
        <v>0</v>
      </c>
      <c r="C219" s="59">
        <v>10.6</v>
      </c>
      <c r="D219" s="59"/>
      <c r="E219" s="59"/>
      <c r="F219" s="59"/>
    </row>
    <row r="220" spans="1:6">
      <c r="A220" s="60">
        <v>37388</v>
      </c>
      <c r="B220" s="61">
        <v>0</v>
      </c>
      <c r="C220" s="59">
        <v>10.6</v>
      </c>
      <c r="D220" s="59"/>
      <c r="E220" s="59"/>
      <c r="F220" s="59"/>
    </row>
    <row r="221" spans="1:6">
      <c r="A221" s="60">
        <v>37379</v>
      </c>
      <c r="B221" s="61">
        <v>0</v>
      </c>
      <c r="C221" s="59">
        <v>10.8</v>
      </c>
      <c r="D221" s="59"/>
      <c r="E221" s="59"/>
      <c r="F221" s="59"/>
    </row>
    <row r="222" spans="1:6">
      <c r="A222" s="60">
        <v>37401</v>
      </c>
      <c r="B222" s="61">
        <v>0</v>
      </c>
      <c r="C222" s="59">
        <v>10.8</v>
      </c>
      <c r="D222" s="59"/>
      <c r="E222" s="59"/>
      <c r="F222" s="59"/>
    </row>
    <row r="223" spans="1:6">
      <c r="A223" s="60">
        <v>37536</v>
      </c>
      <c r="B223" s="61">
        <v>0</v>
      </c>
      <c r="C223" s="59">
        <v>11</v>
      </c>
      <c r="D223" s="59"/>
      <c r="E223" s="59"/>
      <c r="F223" s="59"/>
    </row>
    <row r="224" spans="1:6">
      <c r="A224" s="60">
        <v>37364</v>
      </c>
      <c r="B224" s="61">
        <v>0</v>
      </c>
      <c r="C224" s="59">
        <v>11.3</v>
      </c>
      <c r="D224" s="59"/>
      <c r="E224" s="59"/>
      <c r="F224" s="59"/>
    </row>
    <row r="225" spans="1:6">
      <c r="A225" s="60">
        <v>37392</v>
      </c>
      <c r="B225" s="61">
        <v>0</v>
      </c>
      <c r="C225" s="59">
        <v>11.3</v>
      </c>
      <c r="D225" s="59"/>
      <c r="E225" s="59"/>
      <c r="F225" s="59"/>
    </row>
    <row r="226" spans="1:6">
      <c r="A226" s="60">
        <v>37512</v>
      </c>
      <c r="B226" s="61">
        <v>0</v>
      </c>
      <c r="C226" s="59">
        <v>11.3</v>
      </c>
      <c r="D226" s="59"/>
      <c r="E226" s="59"/>
      <c r="F226" s="59"/>
    </row>
    <row r="227" spans="1:6">
      <c r="A227" s="60">
        <v>37546</v>
      </c>
      <c r="B227" s="61">
        <v>0</v>
      </c>
      <c r="C227" s="59">
        <v>11.3</v>
      </c>
      <c r="D227" s="59"/>
      <c r="E227" s="59"/>
      <c r="F227" s="59"/>
    </row>
    <row r="228" spans="1:6">
      <c r="A228" s="60">
        <v>37393</v>
      </c>
      <c r="B228" s="61">
        <v>0</v>
      </c>
      <c r="C228" s="59">
        <v>11.5</v>
      </c>
      <c r="D228" s="59"/>
      <c r="E228" s="59"/>
      <c r="F228" s="59"/>
    </row>
    <row r="229" spans="1:6">
      <c r="A229" s="60">
        <v>37371</v>
      </c>
      <c r="B229" s="61">
        <v>0</v>
      </c>
      <c r="C229" s="59">
        <v>11.6</v>
      </c>
      <c r="D229" s="59"/>
      <c r="E229" s="59"/>
      <c r="F229" s="59"/>
    </row>
    <row r="230" spans="1:6">
      <c r="A230" s="60">
        <v>37513</v>
      </c>
      <c r="B230" s="61">
        <v>0</v>
      </c>
      <c r="C230" s="59">
        <v>11.8</v>
      </c>
      <c r="D230" s="59"/>
      <c r="E230" s="59"/>
      <c r="F230" s="59"/>
    </row>
    <row r="231" spans="1:6">
      <c r="A231" s="60">
        <v>37519</v>
      </c>
      <c r="B231" s="61">
        <v>0</v>
      </c>
      <c r="C231" s="59">
        <v>11.8</v>
      </c>
      <c r="D231" s="59"/>
      <c r="E231" s="59"/>
      <c r="F231" s="59"/>
    </row>
    <row r="232" spans="1:6">
      <c r="A232" s="60">
        <v>37529</v>
      </c>
      <c r="B232" s="61">
        <v>0</v>
      </c>
      <c r="C232" s="59">
        <v>11.8</v>
      </c>
      <c r="D232" s="59"/>
      <c r="E232" s="59"/>
      <c r="F232" s="59"/>
    </row>
    <row r="233" spans="1:6">
      <c r="A233" s="60">
        <v>37511</v>
      </c>
      <c r="B233" s="61">
        <v>0</v>
      </c>
      <c r="C233" s="59">
        <v>12</v>
      </c>
      <c r="D233" s="59"/>
      <c r="E233" s="59"/>
      <c r="F233" s="59"/>
    </row>
    <row r="234" spans="1:6">
      <c r="A234" s="60">
        <v>37400</v>
      </c>
      <c r="B234" s="61">
        <v>0</v>
      </c>
      <c r="C234" s="59">
        <v>12.1</v>
      </c>
      <c r="D234" s="59"/>
      <c r="E234" s="59"/>
      <c r="F234" s="59"/>
    </row>
    <row r="235" spans="1:6">
      <c r="A235" s="60">
        <v>37510</v>
      </c>
      <c r="B235" s="61">
        <v>0</v>
      </c>
      <c r="C235" s="59">
        <v>12.1</v>
      </c>
      <c r="D235" s="59"/>
      <c r="E235" s="59"/>
      <c r="F235" s="59"/>
    </row>
    <row r="236" spans="1:6">
      <c r="A236" s="60">
        <v>37533</v>
      </c>
      <c r="B236" s="61">
        <v>0</v>
      </c>
      <c r="C236" s="59">
        <v>12.1</v>
      </c>
      <c r="D236" s="59"/>
      <c r="E236" s="59"/>
      <c r="F236" s="59"/>
    </row>
    <row r="237" spans="1:6">
      <c r="A237" s="60">
        <v>37547</v>
      </c>
      <c r="B237" s="61">
        <v>0</v>
      </c>
      <c r="C237" s="59">
        <v>12.1</v>
      </c>
      <c r="D237" s="59"/>
      <c r="E237" s="59"/>
      <c r="F237" s="59"/>
    </row>
    <row r="238" spans="1:6">
      <c r="A238" s="60">
        <v>37394</v>
      </c>
      <c r="B238" s="61">
        <v>0</v>
      </c>
      <c r="C238" s="59">
        <v>12.3</v>
      </c>
      <c r="D238" s="59"/>
      <c r="E238" s="59"/>
      <c r="F238" s="59"/>
    </row>
    <row r="239" spans="1:6">
      <c r="A239" s="60">
        <v>37514</v>
      </c>
      <c r="B239" s="61">
        <v>0</v>
      </c>
      <c r="C239" s="59">
        <v>12.3</v>
      </c>
      <c r="D239" s="59"/>
      <c r="E239" s="59"/>
      <c r="F239" s="59"/>
    </row>
    <row r="240" spans="1:6">
      <c r="A240" s="60">
        <v>37518</v>
      </c>
      <c r="B240" s="61">
        <v>0</v>
      </c>
      <c r="C240" s="59">
        <v>12.3</v>
      </c>
      <c r="D240" s="59"/>
      <c r="E240" s="59"/>
      <c r="F240" s="59"/>
    </row>
    <row r="241" spans="1:6">
      <c r="A241" s="60">
        <v>37528</v>
      </c>
      <c r="B241" s="61">
        <v>0</v>
      </c>
      <c r="C241" s="59">
        <v>12.3</v>
      </c>
      <c r="D241" s="59"/>
      <c r="E241" s="59"/>
      <c r="F241" s="59"/>
    </row>
    <row r="242" spans="1:6">
      <c r="A242" s="60">
        <v>37382</v>
      </c>
      <c r="B242" s="61">
        <v>0</v>
      </c>
      <c r="C242" s="59">
        <v>12.6</v>
      </c>
      <c r="D242" s="59"/>
      <c r="E242" s="59"/>
      <c r="F242" s="59"/>
    </row>
    <row r="243" spans="1:6">
      <c r="A243" s="60">
        <v>37427</v>
      </c>
      <c r="B243" s="61">
        <v>0</v>
      </c>
      <c r="C243" s="59">
        <v>12.6</v>
      </c>
      <c r="D243" s="59"/>
      <c r="E243" s="59"/>
      <c r="F243" s="59"/>
    </row>
    <row r="244" spans="1:6">
      <c r="A244" s="60">
        <v>37381</v>
      </c>
      <c r="B244" s="61">
        <v>0</v>
      </c>
      <c r="C244" s="59">
        <v>13</v>
      </c>
      <c r="D244" s="59"/>
      <c r="E244" s="59"/>
      <c r="F244" s="59"/>
    </row>
    <row r="245" spans="1:6">
      <c r="A245" s="60">
        <v>37449</v>
      </c>
      <c r="B245" s="61">
        <v>0</v>
      </c>
      <c r="C245" s="59">
        <v>13</v>
      </c>
      <c r="D245" s="59"/>
      <c r="E245" s="59"/>
      <c r="F245" s="59"/>
    </row>
    <row r="246" spans="1:6">
      <c r="A246" s="60">
        <v>37506</v>
      </c>
      <c r="B246" s="61">
        <v>0</v>
      </c>
      <c r="C246" s="59">
        <v>13</v>
      </c>
      <c r="D246" s="59"/>
      <c r="E246" s="59"/>
      <c r="F246" s="59"/>
    </row>
    <row r="247" spans="1:6">
      <c r="A247" s="60">
        <v>37527</v>
      </c>
      <c r="B247" s="61">
        <v>0</v>
      </c>
      <c r="C247" s="59">
        <v>13</v>
      </c>
      <c r="D247" s="59"/>
      <c r="E247" s="59"/>
      <c r="F247" s="59"/>
    </row>
    <row r="248" spans="1:6">
      <c r="A248" s="60">
        <v>37407</v>
      </c>
      <c r="B248" s="61">
        <v>0</v>
      </c>
      <c r="C248" s="59">
        <v>13.1</v>
      </c>
      <c r="D248" s="59"/>
      <c r="E248" s="59"/>
      <c r="F248" s="59"/>
    </row>
    <row r="249" spans="1:6">
      <c r="A249" s="60">
        <v>37445</v>
      </c>
      <c r="B249" s="61">
        <v>0</v>
      </c>
      <c r="C249" s="59">
        <v>13.1</v>
      </c>
      <c r="D249" s="59"/>
      <c r="E249" s="59"/>
      <c r="F249" s="59"/>
    </row>
    <row r="250" spans="1:6">
      <c r="A250" s="60">
        <v>37500</v>
      </c>
      <c r="B250" s="61">
        <v>0</v>
      </c>
      <c r="C250" s="59">
        <v>13.1</v>
      </c>
      <c r="D250" s="59"/>
      <c r="E250" s="59"/>
      <c r="F250" s="59"/>
    </row>
    <row r="251" spans="1:6">
      <c r="A251" s="60">
        <v>37505</v>
      </c>
      <c r="B251" s="61">
        <v>0</v>
      </c>
      <c r="C251" s="59">
        <v>13.1</v>
      </c>
      <c r="D251" s="59"/>
      <c r="E251" s="59"/>
      <c r="F251" s="59"/>
    </row>
    <row r="252" spans="1:6">
      <c r="A252" s="60">
        <v>37509</v>
      </c>
      <c r="B252" s="61">
        <v>0</v>
      </c>
      <c r="C252" s="59">
        <v>13.1</v>
      </c>
      <c r="D252" s="59"/>
      <c r="E252" s="59"/>
      <c r="F252" s="59"/>
    </row>
    <row r="253" spans="1:6">
      <c r="A253" s="60">
        <v>37530</v>
      </c>
      <c r="B253" s="61">
        <v>0</v>
      </c>
      <c r="C253" s="59">
        <v>13.1</v>
      </c>
      <c r="D253" s="59"/>
      <c r="E253" s="59"/>
      <c r="F253" s="59"/>
    </row>
    <row r="254" spans="1:6">
      <c r="A254" s="60">
        <v>37409</v>
      </c>
      <c r="B254" s="61">
        <v>0</v>
      </c>
      <c r="C254" s="59">
        <v>13.3</v>
      </c>
      <c r="D254" s="59"/>
      <c r="E254" s="59"/>
      <c r="F254" s="59"/>
    </row>
    <row r="255" spans="1:6">
      <c r="A255" s="60">
        <v>37426</v>
      </c>
      <c r="B255" s="61">
        <v>0</v>
      </c>
      <c r="C255" s="59">
        <v>13.3</v>
      </c>
      <c r="D255" s="59"/>
      <c r="E255" s="59"/>
      <c r="F255" s="59"/>
    </row>
    <row r="256" spans="1:6">
      <c r="A256" s="60">
        <v>37446</v>
      </c>
      <c r="B256" s="61">
        <v>0</v>
      </c>
      <c r="C256" s="59">
        <v>13.3</v>
      </c>
      <c r="D256" s="59"/>
      <c r="E256" s="59"/>
      <c r="F256" s="59"/>
    </row>
    <row r="257" spans="1:6">
      <c r="A257" s="60">
        <v>37448</v>
      </c>
      <c r="B257" s="61">
        <v>0</v>
      </c>
      <c r="C257" s="59">
        <v>13.3</v>
      </c>
      <c r="D257" s="59"/>
      <c r="E257" s="59"/>
      <c r="F257" s="59"/>
    </row>
    <row r="258" spans="1:6">
      <c r="A258" s="60">
        <v>37478</v>
      </c>
      <c r="B258" s="61">
        <v>0</v>
      </c>
      <c r="C258" s="59">
        <v>13.3</v>
      </c>
      <c r="D258" s="59"/>
      <c r="E258" s="59"/>
      <c r="F258" s="59"/>
    </row>
    <row r="259" spans="1:6">
      <c r="A259" s="60">
        <v>37520</v>
      </c>
      <c r="B259" s="61">
        <v>0</v>
      </c>
      <c r="C259" s="59">
        <v>13.3</v>
      </c>
      <c r="D259" s="59"/>
      <c r="E259" s="59"/>
      <c r="F259" s="59"/>
    </row>
    <row r="260" spans="1:6">
      <c r="A260" s="60">
        <v>37493</v>
      </c>
      <c r="B260" s="61">
        <v>0</v>
      </c>
      <c r="C260" s="59">
        <v>13.5</v>
      </c>
      <c r="D260" s="59"/>
      <c r="E260" s="59"/>
      <c r="F260" s="59"/>
    </row>
    <row r="261" spans="1:6">
      <c r="A261" s="60">
        <v>37522</v>
      </c>
      <c r="B261" s="61">
        <v>0</v>
      </c>
      <c r="C261" s="59">
        <v>13.5</v>
      </c>
      <c r="D261" s="59"/>
      <c r="E261" s="59"/>
      <c r="F261" s="59"/>
    </row>
    <row r="262" spans="1:6">
      <c r="A262" s="60">
        <v>37435</v>
      </c>
      <c r="B262" s="61">
        <v>0</v>
      </c>
      <c r="C262" s="59">
        <v>13.6</v>
      </c>
      <c r="D262" s="59"/>
      <c r="E262" s="59"/>
      <c r="F262" s="59"/>
    </row>
    <row r="263" spans="1:6">
      <c r="A263" s="60">
        <v>37508</v>
      </c>
      <c r="B263" s="61">
        <v>0</v>
      </c>
      <c r="C263" s="59">
        <v>13.6</v>
      </c>
      <c r="D263" s="59"/>
      <c r="E263" s="59"/>
      <c r="F263" s="59"/>
    </row>
    <row r="264" spans="1:6">
      <c r="A264" s="60">
        <v>37428</v>
      </c>
      <c r="B264" s="61">
        <v>0</v>
      </c>
      <c r="C264" s="59">
        <v>13.8</v>
      </c>
      <c r="D264" s="59"/>
      <c r="E264" s="59"/>
      <c r="F264" s="59"/>
    </row>
    <row r="265" spans="1:6">
      <c r="A265" s="60">
        <v>37436</v>
      </c>
      <c r="B265" s="61">
        <v>0</v>
      </c>
      <c r="C265" s="59">
        <v>13.8</v>
      </c>
      <c r="D265" s="59"/>
      <c r="E265" s="59"/>
      <c r="F265" s="59"/>
    </row>
    <row r="266" spans="1:6">
      <c r="A266" s="60">
        <v>37492</v>
      </c>
      <c r="B266" s="61">
        <v>0</v>
      </c>
      <c r="C266" s="59">
        <v>13.8</v>
      </c>
      <c r="D266" s="59"/>
      <c r="E266" s="59"/>
      <c r="F266" s="59"/>
    </row>
    <row r="267" spans="1:6">
      <c r="A267" s="60">
        <v>37507</v>
      </c>
      <c r="B267" s="61">
        <v>0</v>
      </c>
      <c r="C267" s="59">
        <v>13.8</v>
      </c>
      <c r="D267" s="59"/>
      <c r="E267" s="59"/>
      <c r="F267" s="59"/>
    </row>
    <row r="268" spans="1:6">
      <c r="A268" s="60">
        <v>37430</v>
      </c>
      <c r="B268" s="61">
        <v>0</v>
      </c>
      <c r="C268" s="59">
        <v>14</v>
      </c>
      <c r="D268" s="59"/>
      <c r="E268" s="59"/>
      <c r="F268" s="59"/>
    </row>
    <row r="269" spans="1:6">
      <c r="A269" s="60">
        <v>37499</v>
      </c>
      <c r="B269" s="61">
        <v>0</v>
      </c>
      <c r="C269" s="59">
        <v>14</v>
      </c>
      <c r="D269" s="59"/>
      <c r="E269" s="59"/>
      <c r="F269" s="59"/>
    </row>
    <row r="270" spans="1:6">
      <c r="A270" s="60">
        <v>37447</v>
      </c>
      <c r="B270" s="61">
        <v>0</v>
      </c>
      <c r="C270" s="59">
        <v>14.1</v>
      </c>
      <c r="D270" s="59"/>
      <c r="E270" s="59"/>
      <c r="F270" s="59"/>
    </row>
    <row r="271" spans="1:6">
      <c r="A271" s="60">
        <v>37408</v>
      </c>
      <c r="B271" s="61">
        <v>0</v>
      </c>
      <c r="C271" s="59">
        <v>14.3</v>
      </c>
      <c r="D271" s="59"/>
      <c r="E271" s="59"/>
      <c r="F271" s="59"/>
    </row>
    <row r="272" spans="1:6">
      <c r="A272" s="60">
        <v>37429</v>
      </c>
      <c r="B272" s="61">
        <v>0</v>
      </c>
      <c r="C272" s="59">
        <v>14.3</v>
      </c>
      <c r="D272" s="59"/>
      <c r="E272" s="59"/>
      <c r="F272" s="59"/>
    </row>
    <row r="273" spans="1:6">
      <c r="A273" s="60">
        <v>37463</v>
      </c>
      <c r="B273" s="61">
        <v>0</v>
      </c>
      <c r="C273" s="59">
        <v>14.3</v>
      </c>
      <c r="D273" s="59"/>
      <c r="E273" s="59"/>
      <c r="F273" s="59"/>
    </row>
    <row r="274" spans="1:6">
      <c r="A274" s="60">
        <v>37526</v>
      </c>
      <c r="B274" s="61">
        <v>0</v>
      </c>
      <c r="C274" s="59">
        <v>14.3</v>
      </c>
      <c r="D274" s="59"/>
      <c r="E274" s="59"/>
      <c r="F274" s="59"/>
    </row>
    <row r="275" spans="1:6">
      <c r="A275" s="60">
        <v>37532</v>
      </c>
      <c r="B275" s="61">
        <v>0</v>
      </c>
      <c r="C275" s="59">
        <v>14.3</v>
      </c>
      <c r="D275" s="59"/>
      <c r="E275" s="59"/>
      <c r="F275" s="59"/>
    </row>
    <row r="276" spans="1:6">
      <c r="A276" s="60">
        <v>37433</v>
      </c>
      <c r="B276" s="61">
        <v>0</v>
      </c>
      <c r="C276" s="59">
        <v>14.6</v>
      </c>
      <c r="D276" s="59"/>
      <c r="E276" s="59"/>
      <c r="F276" s="59"/>
    </row>
    <row r="277" spans="1:6">
      <c r="A277" s="60">
        <v>37477</v>
      </c>
      <c r="B277" s="61">
        <v>0</v>
      </c>
      <c r="C277" s="59">
        <v>14.6</v>
      </c>
      <c r="D277" s="59"/>
      <c r="E277" s="59"/>
      <c r="F277" s="59"/>
    </row>
    <row r="278" spans="1:6">
      <c r="A278" s="60">
        <v>37501</v>
      </c>
      <c r="B278" s="61">
        <v>0</v>
      </c>
      <c r="C278" s="59">
        <v>14.6</v>
      </c>
      <c r="D278" s="59"/>
      <c r="E278" s="59"/>
      <c r="F278" s="59"/>
    </row>
    <row r="279" spans="1:6">
      <c r="A279" s="60">
        <v>37521</v>
      </c>
      <c r="B279" s="61">
        <v>0</v>
      </c>
      <c r="C279" s="59">
        <v>14.6</v>
      </c>
      <c r="D279" s="59"/>
      <c r="E279" s="59"/>
      <c r="F279" s="59"/>
    </row>
    <row r="280" spans="1:6">
      <c r="A280" s="60">
        <v>37524</v>
      </c>
      <c r="B280" s="61">
        <v>0</v>
      </c>
      <c r="C280" s="59">
        <v>14.6</v>
      </c>
      <c r="D280" s="59"/>
      <c r="E280" s="59"/>
      <c r="F280" s="59"/>
    </row>
    <row r="281" spans="1:6">
      <c r="A281" s="60">
        <v>37531</v>
      </c>
      <c r="B281" s="61">
        <v>0</v>
      </c>
      <c r="C281" s="59">
        <v>14.6</v>
      </c>
      <c r="D281" s="59"/>
      <c r="E281" s="59"/>
      <c r="F281" s="59"/>
    </row>
    <row r="282" spans="1:6">
      <c r="A282" s="60">
        <v>37464</v>
      </c>
      <c r="B282" s="61">
        <v>0</v>
      </c>
      <c r="C282" s="59">
        <v>14.8</v>
      </c>
      <c r="D282" s="59"/>
      <c r="E282" s="59"/>
      <c r="F282" s="59"/>
    </row>
    <row r="283" spans="1:6">
      <c r="A283" s="60">
        <v>37484</v>
      </c>
      <c r="B283" s="61">
        <v>0</v>
      </c>
      <c r="C283" s="59">
        <v>14.8</v>
      </c>
      <c r="D283" s="59"/>
      <c r="E283" s="59"/>
      <c r="F283" s="59"/>
    </row>
    <row r="284" spans="1:6">
      <c r="A284" s="60">
        <v>37451</v>
      </c>
      <c r="B284" s="61">
        <v>0</v>
      </c>
      <c r="C284" s="59">
        <v>15</v>
      </c>
      <c r="D284" s="59"/>
      <c r="E284" s="59"/>
      <c r="F284" s="59"/>
    </row>
    <row r="285" spans="1:6">
      <c r="A285" s="60">
        <v>37465</v>
      </c>
      <c r="B285" s="61">
        <v>0</v>
      </c>
      <c r="C285" s="59">
        <v>15</v>
      </c>
      <c r="D285" s="59"/>
      <c r="E285" s="59"/>
      <c r="F285" s="59"/>
    </row>
    <row r="286" spans="1:6">
      <c r="A286" s="60">
        <v>37491</v>
      </c>
      <c r="B286" s="61">
        <v>0</v>
      </c>
      <c r="C286" s="59">
        <v>15</v>
      </c>
      <c r="D286" s="59"/>
      <c r="E286" s="59"/>
      <c r="F286" s="59"/>
    </row>
    <row r="287" spans="1:6">
      <c r="A287" s="60">
        <v>37504</v>
      </c>
      <c r="B287" s="61">
        <v>0</v>
      </c>
      <c r="C287" s="59">
        <v>15</v>
      </c>
      <c r="D287" s="59"/>
      <c r="E287" s="59"/>
      <c r="F287" s="59"/>
    </row>
    <row r="288" spans="1:6">
      <c r="A288" s="60">
        <v>37523</v>
      </c>
      <c r="B288" s="61">
        <v>0</v>
      </c>
      <c r="C288" s="59">
        <v>15</v>
      </c>
      <c r="D288" s="59"/>
      <c r="E288" s="59"/>
      <c r="F288" s="59"/>
    </row>
    <row r="289" spans="1:6">
      <c r="A289" s="60">
        <v>37434</v>
      </c>
      <c r="B289" s="61">
        <v>0</v>
      </c>
      <c r="C289" s="59">
        <v>15.1</v>
      </c>
      <c r="D289" s="59"/>
      <c r="E289" s="59"/>
      <c r="F289" s="59"/>
    </row>
    <row r="290" spans="1:6">
      <c r="A290" s="60">
        <v>37444</v>
      </c>
      <c r="B290" s="61">
        <v>0</v>
      </c>
      <c r="C290" s="59">
        <v>15.1</v>
      </c>
      <c r="D290" s="59"/>
      <c r="E290" s="59"/>
      <c r="F290" s="59"/>
    </row>
    <row r="291" spans="1:6">
      <c r="A291" s="60">
        <v>37458</v>
      </c>
      <c r="B291" s="61">
        <v>0</v>
      </c>
      <c r="C291" s="59">
        <v>15.1</v>
      </c>
      <c r="D291" s="59"/>
      <c r="E291" s="59"/>
      <c r="F291" s="59"/>
    </row>
    <row r="292" spans="1:6">
      <c r="A292" s="60">
        <v>37486</v>
      </c>
      <c r="B292" s="61">
        <v>0</v>
      </c>
      <c r="C292" s="59">
        <v>15.1</v>
      </c>
      <c r="D292" s="59"/>
      <c r="E292" s="59"/>
      <c r="F292" s="59"/>
    </row>
    <row r="293" spans="1:6">
      <c r="A293" s="60">
        <v>37515</v>
      </c>
      <c r="B293" s="61">
        <v>0</v>
      </c>
      <c r="C293" s="59">
        <v>15.1</v>
      </c>
      <c r="D293" s="59"/>
      <c r="E293" s="59"/>
      <c r="F293" s="59"/>
    </row>
    <row r="294" spans="1:6">
      <c r="A294" s="60">
        <v>37424</v>
      </c>
      <c r="B294" s="61">
        <v>0</v>
      </c>
      <c r="C294" s="59">
        <v>15.3</v>
      </c>
      <c r="D294" s="59"/>
      <c r="E294" s="59"/>
      <c r="F294" s="59"/>
    </row>
    <row r="295" spans="1:6">
      <c r="A295" s="60">
        <v>37480</v>
      </c>
      <c r="B295" s="61">
        <v>0</v>
      </c>
      <c r="C295" s="59">
        <v>15.3</v>
      </c>
      <c r="D295" s="59"/>
      <c r="E295" s="59"/>
      <c r="F295" s="59"/>
    </row>
    <row r="296" spans="1:6">
      <c r="A296" s="60">
        <v>37496</v>
      </c>
      <c r="B296" s="61">
        <v>0</v>
      </c>
      <c r="C296" s="59">
        <v>15.3</v>
      </c>
      <c r="D296" s="59"/>
      <c r="E296" s="59"/>
      <c r="F296" s="59"/>
    </row>
    <row r="297" spans="1:6">
      <c r="A297" s="60">
        <v>37420</v>
      </c>
      <c r="B297" s="61">
        <v>0</v>
      </c>
      <c r="C297" s="59">
        <v>15.5</v>
      </c>
      <c r="D297" s="59"/>
      <c r="E297" s="59"/>
      <c r="F297" s="59"/>
    </row>
    <row r="298" spans="1:6">
      <c r="A298" s="60">
        <v>37419</v>
      </c>
      <c r="B298" s="61">
        <v>0</v>
      </c>
      <c r="C298" s="59">
        <v>15.6</v>
      </c>
      <c r="D298" s="59"/>
      <c r="E298" s="59"/>
      <c r="F298" s="59"/>
    </row>
    <row r="299" spans="1:6">
      <c r="A299" s="60">
        <v>37476</v>
      </c>
      <c r="B299" s="61">
        <v>0</v>
      </c>
      <c r="C299" s="59">
        <v>15.6</v>
      </c>
      <c r="D299" s="59"/>
      <c r="E299" s="59"/>
      <c r="F299" s="59"/>
    </row>
    <row r="300" spans="1:6">
      <c r="A300" s="60">
        <v>37481</v>
      </c>
      <c r="B300" s="61">
        <v>0</v>
      </c>
      <c r="C300" s="59">
        <v>15.6</v>
      </c>
      <c r="D300" s="59"/>
      <c r="E300" s="59"/>
      <c r="F300" s="59"/>
    </row>
    <row r="301" spans="1:6">
      <c r="A301" s="60">
        <v>37485</v>
      </c>
      <c r="B301" s="61">
        <v>0</v>
      </c>
      <c r="C301" s="59">
        <v>15.6</v>
      </c>
      <c r="D301" s="59"/>
      <c r="E301" s="59"/>
      <c r="F301" s="59"/>
    </row>
    <row r="302" spans="1:6">
      <c r="A302" s="60">
        <v>37494</v>
      </c>
      <c r="B302" s="61">
        <v>0</v>
      </c>
      <c r="C302" s="59">
        <v>15.6</v>
      </c>
      <c r="D302" s="59"/>
      <c r="E302" s="59"/>
      <c r="F302" s="59"/>
    </row>
    <row r="303" spans="1:6">
      <c r="A303" s="60">
        <v>37503</v>
      </c>
      <c r="B303" s="61">
        <v>0</v>
      </c>
      <c r="C303" s="59">
        <v>15.6</v>
      </c>
      <c r="D303" s="59"/>
      <c r="E303" s="59"/>
      <c r="F303" s="59"/>
    </row>
    <row r="304" spans="1:6">
      <c r="A304" s="60">
        <v>37516</v>
      </c>
      <c r="B304" s="61">
        <v>0</v>
      </c>
      <c r="C304" s="59">
        <v>15.6</v>
      </c>
      <c r="D304" s="59"/>
      <c r="E304" s="59"/>
      <c r="F304" s="59"/>
    </row>
    <row r="305" spans="1:6">
      <c r="A305" s="60">
        <v>37411</v>
      </c>
      <c r="B305" s="61">
        <v>0</v>
      </c>
      <c r="C305" s="59">
        <v>15.8</v>
      </c>
      <c r="D305" s="59"/>
      <c r="E305" s="59"/>
      <c r="F305" s="59"/>
    </row>
    <row r="306" spans="1:6">
      <c r="A306" s="60">
        <v>37422</v>
      </c>
      <c r="B306" s="61">
        <v>0</v>
      </c>
      <c r="C306" s="59">
        <v>15.8</v>
      </c>
      <c r="D306" s="59"/>
      <c r="E306" s="59"/>
      <c r="F306" s="59"/>
    </row>
    <row r="307" spans="1:6">
      <c r="A307" s="60">
        <v>37459</v>
      </c>
      <c r="B307" s="61">
        <v>0</v>
      </c>
      <c r="C307" s="59">
        <v>15.8</v>
      </c>
      <c r="D307" s="59"/>
      <c r="E307" s="59"/>
      <c r="F307" s="59"/>
    </row>
    <row r="308" spans="1:6">
      <c r="A308" s="60">
        <v>37466</v>
      </c>
      <c r="B308" s="61">
        <v>0</v>
      </c>
      <c r="C308" s="59">
        <v>15.8</v>
      </c>
      <c r="D308" s="59"/>
      <c r="E308" s="59"/>
      <c r="F308" s="59"/>
    </row>
    <row r="309" spans="1:6">
      <c r="A309" s="60">
        <v>37479</v>
      </c>
      <c r="B309" s="61">
        <v>0</v>
      </c>
      <c r="C309" s="59">
        <v>15.8</v>
      </c>
      <c r="D309" s="59"/>
      <c r="E309" s="59"/>
      <c r="F309" s="59"/>
    </row>
    <row r="310" spans="1:6">
      <c r="A310" s="60">
        <v>37497</v>
      </c>
      <c r="B310" s="61">
        <v>0</v>
      </c>
      <c r="C310" s="59">
        <v>15.8</v>
      </c>
      <c r="D310" s="59"/>
      <c r="E310" s="59"/>
      <c r="F310" s="59"/>
    </row>
    <row r="311" spans="1:6">
      <c r="A311" s="60">
        <v>37502</v>
      </c>
      <c r="B311" s="61">
        <v>0</v>
      </c>
      <c r="C311" s="59">
        <v>15.8</v>
      </c>
      <c r="D311" s="59"/>
      <c r="E311" s="59"/>
      <c r="F311" s="59"/>
    </row>
    <row r="312" spans="1:6">
      <c r="A312" s="60">
        <v>37421</v>
      </c>
      <c r="B312" s="61">
        <v>0</v>
      </c>
      <c r="C312" s="59">
        <v>16</v>
      </c>
      <c r="D312" s="59"/>
      <c r="E312" s="59"/>
      <c r="F312" s="59"/>
    </row>
    <row r="313" spans="1:6">
      <c r="A313" s="60">
        <v>37437</v>
      </c>
      <c r="B313" s="61">
        <v>0</v>
      </c>
      <c r="C313" s="59">
        <v>16</v>
      </c>
      <c r="D313" s="59"/>
      <c r="E313" s="59"/>
      <c r="F313" s="59"/>
    </row>
    <row r="314" spans="1:6">
      <c r="A314" s="60">
        <v>37412</v>
      </c>
      <c r="B314" s="61">
        <v>0</v>
      </c>
      <c r="C314" s="59">
        <v>16.100000000000001</v>
      </c>
      <c r="D314" s="59"/>
      <c r="E314" s="59"/>
      <c r="F314" s="59"/>
    </row>
    <row r="315" spans="1:6">
      <c r="A315" s="60">
        <v>37498</v>
      </c>
      <c r="B315" s="61">
        <v>0</v>
      </c>
      <c r="C315" s="59">
        <v>16.100000000000001</v>
      </c>
      <c r="D315" s="59"/>
      <c r="E315" s="59"/>
      <c r="F315" s="59"/>
    </row>
    <row r="316" spans="1:6">
      <c r="A316" s="60">
        <v>37525</v>
      </c>
      <c r="B316" s="61">
        <v>0</v>
      </c>
      <c r="C316" s="59">
        <v>16.100000000000001</v>
      </c>
      <c r="D316" s="59"/>
      <c r="E316" s="59"/>
      <c r="F316" s="59"/>
    </row>
    <row r="317" spans="1:6">
      <c r="A317" s="60">
        <v>37425</v>
      </c>
      <c r="B317" s="61">
        <v>0</v>
      </c>
      <c r="C317" s="59">
        <v>16.2</v>
      </c>
      <c r="D317" s="59"/>
      <c r="E317" s="59"/>
      <c r="F317" s="59"/>
    </row>
    <row r="318" spans="1:6">
      <c r="A318" s="60">
        <v>37450</v>
      </c>
      <c r="B318" s="61">
        <v>0</v>
      </c>
      <c r="C318" s="59">
        <v>16.2</v>
      </c>
      <c r="D318" s="59"/>
      <c r="E318" s="59"/>
      <c r="F318" s="59"/>
    </row>
    <row r="319" spans="1:6">
      <c r="A319" s="60">
        <v>37454</v>
      </c>
      <c r="B319" s="61">
        <v>0</v>
      </c>
      <c r="C319" s="59">
        <v>16.2</v>
      </c>
      <c r="D319" s="59"/>
      <c r="E319" s="59"/>
      <c r="F319" s="59"/>
    </row>
    <row r="320" spans="1:6">
      <c r="A320" s="60">
        <v>37517</v>
      </c>
      <c r="B320" s="61">
        <v>0</v>
      </c>
      <c r="C320" s="59">
        <v>16.2</v>
      </c>
      <c r="D320" s="59"/>
      <c r="E320" s="59"/>
      <c r="F320" s="59"/>
    </row>
    <row r="321" spans="1:6">
      <c r="A321" s="60">
        <v>37423</v>
      </c>
      <c r="B321" s="61">
        <v>0</v>
      </c>
      <c r="C321" s="59">
        <v>16.3</v>
      </c>
      <c r="D321" s="59"/>
      <c r="E321" s="59"/>
      <c r="F321" s="59"/>
    </row>
    <row r="322" spans="1:6">
      <c r="A322" s="60">
        <v>37432</v>
      </c>
      <c r="B322" s="61">
        <v>0</v>
      </c>
      <c r="C322" s="59">
        <v>16.3</v>
      </c>
      <c r="D322" s="59"/>
      <c r="E322" s="59"/>
      <c r="F322" s="59"/>
    </row>
    <row r="323" spans="1:6">
      <c r="A323" s="60">
        <v>37406</v>
      </c>
      <c r="B323" s="61">
        <v>0</v>
      </c>
      <c r="C323" s="59">
        <v>16.5</v>
      </c>
      <c r="D323" s="59"/>
      <c r="E323" s="59"/>
      <c r="F323" s="59"/>
    </row>
    <row r="324" spans="1:6">
      <c r="A324" s="60">
        <v>37467</v>
      </c>
      <c r="B324" s="61">
        <v>0</v>
      </c>
      <c r="C324" s="59">
        <v>16.5</v>
      </c>
      <c r="D324" s="59"/>
      <c r="E324" s="59"/>
      <c r="F324" s="59"/>
    </row>
    <row r="325" spans="1:6">
      <c r="A325" s="60">
        <v>37495</v>
      </c>
      <c r="B325" s="61">
        <v>0</v>
      </c>
      <c r="C325" s="59">
        <v>16.5</v>
      </c>
      <c r="D325" s="59"/>
      <c r="E325" s="59"/>
      <c r="F325" s="59"/>
    </row>
    <row r="326" spans="1:6">
      <c r="A326" s="60">
        <v>37483</v>
      </c>
      <c r="B326" s="61">
        <v>0</v>
      </c>
      <c r="C326" s="59">
        <v>16.600000000000001</v>
      </c>
      <c r="D326" s="59"/>
      <c r="E326" s="59"/>
      <c r="F326" s="59"/>
    </row>
    <row r="327" spans="1:6">
      <c r="A327" s="60">
        <v>37410</v>
      </c>
      <c r="B327" s="61">
        <v>0</v>
      </c>
      <c r="C327" s="59">
        <v>16.7</v>
      </c>
      <c r="D327" s="59"/>
      <c r="E327" s="59"/>
      <c r="F327" s="59"/>
    </row>
    <row r="328" spans="1:6">
      <c r="A328" s="60">
        <v>37418</v>
      </c>
      <c r="B328" s="61">
        <v>0</v>
      </c>
      <c r="C328" s="59">
        <v>16.7</v>
      </c>
      <c r="D328" s="59"/>
      <c r="E328" s="59"/>
      <c r="F328" s="59"/>
    </row>
    <row r="329" spans="1:6">
      <c r="A329" s="60">
        <v>37455</v>
      </c>
      <c r="B329" s="61">
        <v>0</v>
      </c>
      <c r="C329" s="59">
        <v>16.7</v>
      </c>
      <c r="D329" s="59"/>
      <c r="E329" s="59"/>
      <c r="F329" s="59"/>
    </row>
    <row r="330" spans="1:6">
      <c r="A330" s="60">
        <v>37457</v>
      </c>
      <c r="B330" s="61">
        <v>0</v>
      </c>
      <c r="C330" s="59">
        <v>16.7</v>
      </c>
      <c r="D330" s="59"/>
      <c r="E330" s="59"/>
      <c r="F330" s="59"/>
    </row>
    <row r="331" spans="1:6">
      <c r="A331" s="60">
        <v>37443</v>
      </c>
      <c r="B331" s="61">
        <v>0</v>
      </c>
      <c r="C331" s="59">
        <v>17</v>
      </c>
      <c r="D331" s="59"/>
      <c r="E331" s="59"/>
      <c r="F331" s="59"/>
    </row>
    <row r="332" spans="1:6">
      <c r="A332" s="60">
        <v>37452</v>
      </c>
      <c r="B332" s="61">
        <v>0</v>
      </c>
      <c r="C332" s="59">
        <v>17.100000000000001</v>
      </c>
      <c r="D332" s="59"/>
      <c r="E332" s="59"/>
      <c r="F332" s="59"/>
    </row>
    <row r="333" spans="1:6">
      <c r="A333" s="60">
        <v>37475</v>
      </c>
      <c r="B333" s="61">
        <v>0</v>
      </c>
      <c r="C333" s="59">
        <v>17.2</v>
      </c>
      <c r="D333" s="59"/>
      <c r="E333" s="59"/>
      <c r="F333" s="59"/>
    </row>
    <row r="334" spans="1:6">
      <c r="A334" s="60">
        <v>37453</v>
      </c>
      <c r="B334" s="61">
        <v>0</v>
      </c>
      <c r="C334" s="59">
        <v>17.3</v>
      </c>
      <c r="D334" s="59"/>
      <c r="E334" s="59"/>
      <c r="F334" s="59"/>
    </row>
    <row r="335" spans="1:6">
      <c r="A335" s="60">
        <v>37487</v>
      </c>
      <c r="B335" s="61">
        <v>0</v>
      </c>
      <c r="C335" s="59">
        <v>17.3</v>
      </c>
      <c r="D335" s="59"/>
      <c r="E335" s="59"/>
      <c r="F335" s="59"/>
    </row>
    <row r="336" spans="1:6">
      <c r="A336" s="60">
        <v>37462</v>
      </c>
      <c r="B336" s="61">
        <v>0</v>
      </c>
      <c r="C336" s="59">
        <v>17.5</v>
      </c>
      <c r="D336" s="59"/>
      <c r="E336" s="59"/>
      <c r="F336" s="59"/>
    </row>
    <row r="337" spans="1:6">
      <c r="A337" s="60">
        <v>37482</v>
      </c>
      <c r="B337" s="61">
        <v>0</v>
      </c>
      <c r="C337" s="59">
        <v>17.5</v>
      </c>
      <c r="D337" s="59"/>
      <c r="E337" s="59"/>
      <c r="F337" s="59"/>
    </row>
    <row r="338" spans="1:6">
      <c r="A338" s="60">
        <v>37490</v>
      </c>
      <c r="B338" s="61">
        <v>0</v>
      </c>
      <c r="C338" s="59">
        <v>17.600000000000001</v>
      </c>
      <c r="D338" s="59"/>
      <c r="E338" s="59"/>
      <c r="F338" s="59"/>
    </row>
    <row r="339" spans="1:6">
      <c r="A339" s="60">
        <v>37468</v>
      </c>
      <c r="B339" s="61">
        <v>0</v>
      </c>
      <c r="C339" s="59">
        <v>17.7</v>
      </c>
      <c r="D339" s="59"/>
      <c r="E339" s="59"/>
      <c r="F339" s="59"/>
    </row>
    <row r="340" spans="1:6">
      <c r="A340" s="60">
        <v>37438</v>
      </c>
      <c r="B340" s="61">
        <v>0</v>
      </c>
      <c r="C340" s="59">
        <v>18.100000000000001</v>
      </c>
      <c r="D340" s="59"/>
      <c r="E340" s="59"/>
      <c r="F340" s="59"/>
    </row>
    <row r="341" spans="1:6">
      <c r="A341" s="60">
        <v>37456</v>
      </c>
      <c r="B341" s="61">
        <v>0</v>
      </c>
      <c r="C341" s="59">
        <v>18.100000000000001</v>
      </c>
      <c r="D341" s="59"/>
      <c r="E341" s="59"/>
      <c r="F341" s="59"/>
    </row>
    <row r="342" spans="1:6">
      <c r="A342" s="60">
        <v>37439</v>
      </c>
      <c r="B342" s="61">
        <v>0</v>
      </c>
      <c r="C342" s="59">
        <v>18.2</v>
      </c>
      <c r="D342" s="59"/>
      <c r="E342" s="59"/>
      <c r="F342" s="59"/>
    </row>
    <row r="343" spans="1:6">
      <c r="A343" s="60">
        <v>37470</v>
      </c>
      <c r="B343" s="61">
        <v>0</v>
      </c>
      <c r="C343" s="59">
        <v>18.2</v>
      </c>
      <c r="D343" s="59"/>
      <c r="E343" s="59"/>
      <c r="F343" s="59"/>
    </row>
    <row r="344" spans="1:6">
      <c r="A344" s="60">
        <v>37415</v>
      </c>
      <c r="B344" s="61">
        <v>0</v>
      </c>
      <c r="C344" s="59">
        <v>18.5</v>
      </c>
      <c r="D344" s="59"/>
      <c r="E344" s="59"/>
      <c r="F344" s="59"/>
    </row>
    <row r="345" spans="1:6">
      <c r="A345" s="60">
        <v>37417</v>
      </c>
      <c r="B345" s="61">
        <v>0</v>
      </c>
      <c r="C345" s="59">
        <v>18.5</v>
      </c>
      <c r="D345" s="59"/>
      <c r="E345" s="59"/>
      <c r="F345" s="59"/>
    </row>
    <row r="346" spans="1:6">
      <c r="A346" s="60">
        <v>37440</v>
      </c>
      <c r="B346" s="61">
        <v>0</v>
      </c>
      <c r="C346" s="59">
        <v>18.600000000000001</v>
      </c>
      <c r="D346" s="59"/>
      <c r="E346" s="59"/>
      <c r="F346" s="59"/>
    </row>
    <row r="347" spans="1:6">
      <c r="A347" s="60">
        <v>37413</v>
      </c>
      <c r="B347" s="61">
        <v>0</v>
      </c>
      <c r="C347" s="59">
        <v>18.7</v>
      </c>
      <c r="D347" s="59"/>
      <c r="E347" s="59"/>
      <c r="F347" s="59"/>
    </row>
    <row r="348" spans="1:6">
      <c r="A348" s="60">
        <v>37416</v>
      </c>
      <c r="B348" s="61">
        <v>0</v>
      </c>
      <c r="C348" s="59">
        <v>18.7</v>
      </c>
      <c r="D348" s="59"/>
      <c r="E348" s="59"/>
      <c r="F348" s="59"/>
    </row>
    <row r="349" spans="1:6">
      <c r="A349" s="60">
        <v>37414</v>
      </c>
      <c r="B349" s="61">
        <v>0</v>
      </c>
      <c r="C349" s="59">
        <v>19</v>
      </c>
      <c r="D349" s="59"/>
      <c r="E349" s="59"/>
      <c r="F349" s="59"/>
    </row>
    <row r="350" spans="1:6">
      <c r="A350" s="60">
        <v>37460</v>
      </c>
      <c r="B350" s="61">
        <v>0</v>
      </c>
      <c r="C350" s="59">
        <v>19</v>
      </c>
      <c r="D350" s="59"/>
      <c r="E350" s="59"/>
      <c r="F350" s="59"/>
    </row>
    <row r="351" spans="1:6">
      <c r="A351" s="60">
        <v>37472</v>
      </c>
      <c r="B351" s="61">
        <v>0</v>
      </c>
      <c r="C351" s="59">
        <v>19</v>
      </c>
      <c r="D351" s="59"/>
      <c r="E351" s="59"/>
      <c r="F351" s="59"/>
    </row>
    <row r="352" spans="1:6">
      <c r="A352" s="60">
        <v>37473</v>
      </c>
      <c r="B352" s="61">
        <v>0</v>
      </c>
      <c r="C352" s="59">
        <v>19.100000000000001</v>
      </c>
      <c r="D352" s="59"/>
      <c r="E352" s="59"/>
      <c r="F352" s="59"/>
    </row>
    <row r="353" spans="1:6">
      <c r="A353" s="60">
        <v>37441</v>
      </c>
      <c r="B353" s="61">
        <v>0</v>
      </c>
      <c r="C353" s="59">
        <v>19.2</v>
      </c>
      <c r="D353" s="59"/>
      <c r="E353" s="59"/>
      <c r="F353" s="59"/>
    </row>
    <row r="354" spans="1:6">
      <c r="A354" s="60">
        <v>37469</v>
      </c>
      <c r="B354" s="61">
        <v>0</v>
      </c>
      <c r="C354" s="59">
        <v>19.2</v>
      </c>
      <c r="D354" s="59"/>
      <c r="E354" s="59"/>
      <c r="F354" s="59"/>
    </row>
    <row r="355" spans="1:6">
      <c r="A355" s="60">
        <v>37471</v>
      </c>
      <c r="B355" s="61">
        <v>0</v>
      </c>
      <c r="C355" s="59">
        <v>19.7</v>
      </c>
      <c r="D355" s="59"/>
      <c r="E355" s="59"/>
      <c r="F355" s="59"/>
    </row>
    <row r="356" spans="1:6">
      <c r="A356" s="60">
        <v>37488</v>
      </c>
      <c r="B356" s="61">
        <v>0</v>
      </c>
      <c r="C356" s="59">
        <v>20</v>
      </c>
      <c r="D356" s="59"/>
      <c r="E356" s="59"/>
      <c r="F356" s="59"/>
    </row>
    <row r="357" spans="1:6">
      <c r="A357" s="60">
        <v>37474</v>
      </c>
      <c r="B357" s="61">
        <v>0</v>
      </c>
      <c r="C357" s="59">
        <v>20.3</v>
      </c>
      <c r="D357" s="59"/>
      <c r="E357" s="59"/>
      <c r="F357" s="59"/>
    </row>
    <row r="358" spans="1:6">
      <c r="A358" s="60">
        <v>37461</v>
      </c>
      <c r="B358" s="61">
        <v>0</v>
      </c>
      <c r="C358" s="59">
        <v>21.1</v>
      </c>
      <c r="D358" s="59"/>
      <c r="E358" s="59"/>
      <c r="F358" s="59"/>
    </row>
    <row r="359" spans="1:6">
      <c r="A359" s="60">
        <v>37489</v>
      </c>
      <c r="B359" s="61">
        <v>0</v>
      </c>
      <c r="C359" s="59">
        <v>22.2</v>
      </c>
      <c r="D359" s="59"/>
      <c r="E359" s="59"/>
      <c r="F359" s="59"/>
    </row>
  </sheetData>
  <sheetProtection algorithmName="SHA-512" hashValue="+srtf0gCKqQKbREDOOhXQysMq1cDExvk5G+gd7O3B+pQZqcLdOXWAraFtT6lSYUydd5td6Uc9Gy+HWWCxkh6hQ==" saltValue="urElZV0uxSisQSe0x1ac+g==" spinCount="100000" sheet="1" objects="1" scenarios="1" selectLockedCells="1"/>
  <sortState ref="A3:C359">
    <sortCondition ref="C3:C35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2FC2B-65A5-4010-B001-8C6A89ED60F6}">
  <dimension ref="A1:AL55"/>
  <sheetViews>
    <sheetView workbookViewId="0">
      <selection sqref="A1:AL1048576"/>
    </sheetView>
  </sheetViews>
  <sheetFormatPr defaultRowHeight="15"/>
  <cols>
    <col min="1" max="8" width="9.140625" style="59"/>
    <col min="9" max="9" width="11.5703125" style="59" bestFit="1" customWidth="1"/>
    <col min="10" max="38" width="9.140625" style="59"/>
  </cols>
  <sheetData>
    <row r="1" spans="2:12" ht="15.75" thickBot="1"/>
    <row r="2" spans="2:12">
      <c r="B2" s="107" t="s">
        <v>88</v>
      </c>
      <c r="C2" s="108"/>
      <c r="D2" s="109"/>
      <c r="F2" s="107" t="s">
        <v>90</v>
      </c>
      <c r="G2" s="108"/>
      <c r="H2" s="108"/>
      <c r="I2" s="108"/>
      <c r="J2" s="109"/>
    </row>
    <row r="3" spans="2:12">
      <c r="B3" s="62"/>
      <c r="C3" s="63"/>
      <c r="D3" s="64"/>
      <c r="F3" s="62"/>
      <c r="G3" s="63"/>
      <c r="H3" s="63"/>
      <c r="I3" s="63"/>
      <c r="J3" s="64"/>
    </row>
    <row r="4" spans="2:12">
      <c r="B4" s="65"/>
      <c r="C4" s="66" t="s">
        <v>77</v>
      </c>
      <c r="D4" s="67" t="s">
        <v>89</v>
      </c>
      <c r="F4" s="65"/>
      <c r="G4" s="66" t="s">
        <v>91</v>
      </c>
      <c r="H4" s="68" t="s">
        <v>189</v>
      </c>
      <c r="I4" s="66" t="s">
        <v>91</v>
      </c>
      <c r="J4" s="67" t="s">
        <v>93</v>
      </c>
      <c r="L4" s="59" t="s">
        <v>92</v>
      </c>
    </row>
    <row r="5" spans="2:12">
      <c r="B5" s="69">
        <v>-9</v>
      </c>
      <c r="C5" s="70">
        <v>3.0572558000000001</v>
      </c>
      <c r="D5" s="71">
        <v>1915.4479899999999</v>
      </c>
      <c r="F5" s="69">
        <v>-9</v>
      </c>
      <c r="G5" s="70">
        <v>0.93</v>
      </c>
      <c r="H5" s="70">
        <f>IF(Varmepumpeberegning!$I$13&lt;70,'COP og ydelse'!L5*1.015^(70-Varmepumpeberegning!$I$13),IF(Varmepumpeberegning!$I$13&gt;70,'COP og ydelse'!L5*0.985^(Varmepumpeberegning!$I$13-70),'COP og ydelse'!L5))</f>
        <v>2.8432478940000001</v>
      </c>
      <c r="I5" s="72">
        <v>1</v>
      </c>
      <c r="J5" s="73">
        <f>D5*I5</f>
        <v>1915.4479899999999</v>
      </c>
      <c r="L5" s="74">
        <f>C5*G5</f>
        <v>2.8432478940000001</v>
      </c>
    </row>
    <row r="6" spans="2:12">
      <c r="B6" s="69">
        <v>-8</v>
      </c>
      <c r="C6" s="70">
        <v>3.0917791999999999</v>
      </c>
      <c r="D6" s="71">
        <v>1987.3817599999998</v>
      </c>
      <c r="F6" s="69">
        <v>-8</v>
      </c>
      <c r="G6" s="70">
        <v>0.93</v>
      </c>
      <c r="H6" s="70">
        <f>IF(Varmepumpeberegning!$I$13&lt;70,'COP og ydelse'!L6*1.015^(70-Varmepumpeberegning!$I$13),IF(Varmepumpeberegning!$I$13&gt;70,'COP og ydelse'!L6*0.985^(Varmepumpeberegning!$I$13-70),'COP og ydelse'!L6))</f>
        <v>2.8753546560000003</v>
      </c>
      <c r="I6" s="72">
        <v>1</v>
      </c>
      <c r="J6" s="73">
        <f t="shared" ref="J6:J31" si="0">D6*I6</f>
        <v>1987.3817599999998</v>
      </c>
      <c r="L6" s="74">
        <f t="shared" ref="L6:L31" si="1">C6*G6</f>
        <v>2.8753546560000003</v>
      </c>
    </row>
    <row r="7" spans="2:12">
      <c r="B7" s="69">
        <v>-7</v>
      </c>
      <c r="C7" s="70">
        <v>3.1273550000000001</v>
      </c>
      <c r="D7" s="71">
        <v>2061.0577499999999</v>
      </c>
      <c r="F7" s="69">
        <v>-7</v>
      </c>
      <c r="G7" s="70">
        <v>0.93</v>
      </c>
      <c r="H7" s="70">
        <f>IF(Varmepumpeberegning!$I$13&lt;70,'COP og ydelse'!L7*1.015^(70-Varmepumpeberegning!$I$13),IF(Varmepumpeberegning!$I$13&gt;70,'COP og ydelse'!L7*0.985^(Varmepumpeberegning!$I$13-70),'COP og ydelse'!L7))</f>
        <v>2.9084401500000001</v>
      </c>
      <c r="I7" s="72">
        <v>1</v>
      </c>
      <c r="J7" s="73">
        <f t="shared" si="0"/>
        <v>2061.0577499999999</v>
      </c>
      <c r="L7" s="74">
        <f t="shared" si="1"/>
        <v>2.9084401500000001</v>
      </c>
    </row>
    <row r="8" spans="2:12">
      <c r="B8" s="69">
        <v>-6</v>
      </c>
      <c r="C8" s="70">
        <v>3.1639832000000001</v>
      </c>
      <c r="D8" s="71">
        <v>2136.4759600000002</v>
      </c>
      <c r="F8" s="69">
        <v>-6</v>
      </c>
      <c r="G8" s="70">
        <v>0.93</v>
      </c>
      <c r="H8" s="70">
        <f>IF(Varmepumpeberegning!$I$13&lt;70,'COP og ydelse'!L8*1.015^(70-Varmepumpeberegning!$I$13),IF(Varmepumpeberegning!$I$13&gt;70,'COP og ydelse'!L8*0.985^(Varmepumpeberegning!$I$13-70),'COP og ydelse'!L8))</f>
        <v>2.942504376</v>
      </c>
      <c r="I8" s="72">
        <v>1</v>
      </c>
      <c r="J8" s="73">
        <f t="shared" si="0"/>
        <v>2136.4759600000002</v>
      </c>
      <c r="L8" s="74">
        <f t="shared" si="1"/>
        <v>2.942504376</v>
      </c>
    </row>
    <row r="9" spans="2:12">
      <c r="B9" s="69">
        <v>-5</v>
      </c>
      <c r="C9" s="70">
        <v>3.2016637999999999</v>
      </c>
      <c r="D9" s="71">
        <v>2213.6363899999997</v>
      </c>
      <c r="F9" s="69">
        <v>-5</v>
      </c>
      <c r="G9" s="70">
        <v>0.93</v>
      </c>
      <c r="H9" s="70">
        <f>IF(Varmepumpeberegning!$I$13&lt;70,'COP og ydelse'!L9*1.015^(70-Varmepumpeberegning!$I$13),IF(Varmepumpeberegning!$I$13&gt;70,'COP og ydelse'!L9*0.985^(Varmepumpeberegning!$I$13-70),'COP og ydelse'!L9))</f>
        <v>2.977547334</v>
      </c>
      <c r="I9" s="72">
        <v>1</v>
      </c>
      <c r="J9" s="73">
        <f t="shared" si="0"/>
        <v>2213.6363899999997</v>
      </c>
      <c r="L9" s="74">
        <f t="shared" si="1"/>
        <v>2.977547334</v>
      </c>
    </row>
    <row r="10" spans="2:12">
      <c r="B10" s="69">
        <v>-4</v>
      </c>
      <c r="C10" s="70">
        <v>3.2403968000000001</v>
      </c>
      <c r="D10" s="71">
        <v>2292.5390400000001</v>
      </c>
      <c r="F10" s="69">
        <v>-4</v>
      </c>
      <c r="G10" s="70">
        <v>0.93</v>
      </c>
      <c r="H10" s="70">
        <f>IF(Varmepumpeberegning!$I$13&lt;70,'COP og ydelse'!L10*1.015^(70-Varmepumpeberegning!$I$13),IF(Varmepumpeberegning!$I$13&gt;70,'COP og ydelse'!L10*0.985^(Varmepumpeberegning!$I$13-70),'COP og ydelse'!L10))</f>
        <v>3.0135690240000002</v>
      </c>
      <c r="I10" s="72">
        <v>1</v>
      </c>
      <c r="J10" s="73">
        <f t="shared" si="0"/>
        <v>2292.5390400000001</v>
      </c>
      <c r="L10" s="74">
        <f t="shared" si="1"/>
        <v>3.0135690240000002</v>
      </c>
    </row>
    <row r="11" spans="2:12">
      <c r="B11" s="69">
        <v>-3</v>
      </c>
      <c r="C11" s="70">
        <v>3.2801822</v>
      </c>
      <c r="D11" s="71">
        <v>2373.1839099999997</v>
      </c>
      <c r="F11" s="69">
        <v>-3</v>
      </c>
      <c r="G11" s="70">
        <v>0.93</v>
      </c>
      <c r="H11" s="70">
        <f>IF(Varmepumpeberegning!$I$13&lt;70,'COP og ydelse'!L11*1.015^(70-Varmepumpeberegning!$I$13),IF(Varmepumpeberegning!$I$13&gt;70,'COP og ydelse'!L11*0.985^(Varmepumpeberegning!$I$13-70),'COP og ydelse'!L11))</f>
        <v>3.0505694460000004</v>
      </c>
      <c r="I11" s="72">
        <v>1</v>
      </c>
      <c r="J11" s="73">
        <f t="shared" si="0"/>
        <v>2373.1839099999997</v>
      </c>
      <c r="L11" s="74">
        <f t="shared" si="1"/>
        <v>3.0505694460000004</v>
      </c>
    </row>
    <row r="12" spans="2:12">
      <c r="B12" s="69">
        <v>-2</v>
      </c>
      <c r="C12" s="70">
        <v>3.3210199999999999</v>
      </c>
      <c r="D12" s="71">
        <v>2455.5709999999999</v>
      </c>
      <c r="F12" s="69">
        <v>-2</v>
      </c>
      <c r="G12" s="70">
        <v>0.93</v>
      </c>
      <c r="H12" s="70">
        <f>IF(Varmepumpeberegning!$I$13&lt;70,'COP og ydelse'!L12*1.015^(70-Varmepumpeberegning!$I$13),IF(Varmepumpeberegning!$I$13&gt;70,'COP og ydelse'!L12*0.985^(Varmepumpeberegning!$I$13-70),'COP og ydelse'!L12))</f>
        <v>3.0885486000000002</v>
      </c>
      <c r="I12" s="72">
        <v>0.99</v>
      </c>
      <c r="J12" s="73">
        <f t="shared" si="0"/>
        <v>2431.0152899999998</v>
      </c>
      <c r="L12" s="74">
        <f t="shared" si="1"/>
        <v>3.0885486000000002</v>
      </c>
    </row>
    <row r="13" spans="2:12">
      <c r="B13" s="69">
        <v>-1</v>
      </c>
      <c r="C13" s="70">
        <v>3.3629102</v>
      </c>
      <c r="D13" s="71">
        <v>2539.7003099999997</v>
      </c>
      <c r="F13" s="69">
        <v>-1</v>
      </c>
      <c r="G13" s="70">
        <v>0.93</v>
      </c>
      <c r="H13" s="70">
        <f>IF(Varmepumpeberegning!$I$13&lt;70,'COP og ydelse'!L13*1.015^(70-Varmepumpeberegning!$I$13),IF(Varmepumpeberegning!$I$13&gt;70,'COP og ydelse'!L13*0.985^(Varmepumpeberegning!$I$13-70),'COP og ydelse'!L13))</f>
        <v>3.1275064860000001</v>
      </c>
      <c r="I13" s="72">
        <v>0.99</v>
      </c>
      <c r="J13" s="73">
        <f t="shared" si="0"/>
        <v>2514.3033068999998</v>
      </c>
      <c r="L13" s="74">
        <f t="shared" si="1"/>
        <v>3.1275064860000001</v>
      </c>
    </row>
    <row r="14" spans="2:12">
      <c r="B14" s="69">
        <v>0</v>
      </c>
      <c r="C14" s="70">
        <v>3.4058527999999999</v>
      </c>
      <c r="D14" s="71">
        <v>2625.5718399999996</v>
      </c>
      <c r="F14" s="69">
        <v>0</v>
      </c>
      <c r="G14" s="70">
        <v>0.93</v>
      </c>
      <c r="H14" s="70">
        <f>IF(Varmepumpeberegning!$I$13&lt;70,'COP og ydelse'!L14*1.015^(70-Varmepumpeberegning!$I$13),IF(Varmepumpeberegning!$I$13&gt;70,'COP og ydelse'!L14*0.985^(Varmepumpeberegning!$I$13-70),'COP og ydelse'!L14))</f>
        <v>3.1674431040000002</v>
      </c>
      <c r="I14" s="72">
        <v>0.98</v>
      </c>
      <c r="J14" s="73">
        <f t="shared" si="0"/>
        <v>2573.0604031999997</v>
      </c>
      <c r="L14" s="74">
        <f t="shared" si="1"/>
        <v>3.1674431040000002</v>
      </c>
    </row>
    <row r="15" spans="2:12">
      <c r="B15" s="69">
        <v>1</v>
      </c>
      <c r="C15" s="70">
        <v>3.4498478000000001</v>
      </c>
      <c r="D15" s="71">
        <v>2713.18559</v>
      </c>
      <c r="F15" s="69">
        <v>1</v>
      </c>
      <c r="G15" s="70">
        <v>0.92</v>
      </c>
      <c r="H15" s="70">
        <f>IF(Varmepumpeberegning!$I$13&lt;70,'COP og ydelse'!L15*1.015^(70-Varmepumpeberegning!$I$13),IF(Varmepumpeberegning!$I$13&gt;70,'COP og ydelse'!L15*0.985^(Varmepumpeberegning!$I$13-70),'COP og ydelse'!L15))</f>
        <v>3.1738599760000001</v>
      </c>
      <c r="I15" s="72">
        <v>0.97</v>
      </c>
      <c r="J15" s="73">
        <f t="shared" si="0"/>
        <v>2631.7900223000001</v>
      </c>
      <c r="L15" s="74">
        <f t="shared" si="1"/>
        <v>3.1738599760000001</v>
      </c>
    </row>
    <row r="16" spans="2:12">
      <c r="B16" s="69">
        <v>2</v>
      </c>
      <c r="C16" s="70">
        <v>3.4948952000000002</v>
      </c>
      <c r="D16" s="71">
        <v>2802.5415599999997</v>
      </c>
      <c r="F16" s="69">
        <v>2</v>
      </c>
      <c r="G16" s="70">
        <v>0.91</v>
      </c>
      <c r="H16" s="70">
        <f>IF(Varmepumpeberegning!$I$13&lt;70,'COP og ydelse'!L16*1.015^(70-Varmepumpeberegning!$I$13),IF(Varmepumpeberegning!$I$13&gt;70,'COP og ydelse'!L16*0.985^(Varmepumpeberegning!$I$13-70),'COP og ydelse'!L16))</f>
        <v>3.1803546320000002</v>
      </c>
      <c r="I16" s="72">
        <v>0.96</v>
      </c>
      <c r="J16" s="73">
        <f t="shared" si="0"/>
        <v>2690.4398975999998</v>
      </c>
      <c r="L16" s="74">
        <f t="shared" si="1"/>
        <v>3.1803546320000002</v>
      </c>
    </row>
    <row r="17" spans="2:12">
      <c r="B17" s="69">
        <v>3</v>
      </c>
      <c r="C17" s="70">
        <v>3.5409950000000001</v>
      </c>
      <c r="D17" s="71">
        <v>2893.6397499999998</v>
      </c>
      <c r="F17" s="69">
        <v>3</v>
      </c>
      <c r="G17" s="70">
        <v>0.91</v>
      </c>
      <c r="H17" s="70">
        <f>IF(Varmepumpeberegning!$I$13&lt;70,'COP og ydelse'!L17*1.015^(70-Varmepumpeberegning!$I$13),IF(Varmepumpeberegning!$I$13&gt;70,'COP og ydelse'!L17*0.985^(Varmepumpeberegning!$I$13-70),'COP og ydelse'!L17))</f>
        <v>3.2223054500000003</v>
      </c>
      <c r="I17" s="72">
        <v>0.95</v>
      </c>
      <c r="J17" s="73">
        <f t="shared" si="0"/>
        <v>2748.9577624999997</v>
      </c>
      <c r="L17" s="74">
        <f t="shared" si="1"/>
        <v>3.2223054500000003</v>
      </c>
    </row>
    <row r="18" spans="2:12">
      <c r="B18" s="69">
        <v>4</v>
      </c>
      <c r="C18" s="70">
        <v>3.5881471999999999</v>
      </c>
      <c r="D18" s="71">
        <v>2986.4801599999996</v>
      </c>
      <c r="F18" s="69">
        <v>4</v>
      </c>
      <c r="G18" s="70">
        <v>0.92</v>
      </c>
      <c r="H18" s="70">
        <f>IF(Varmepumpeberegning!$I$13&lt;70,'COP og ydelse'!L18*1.015^(70-Varmepumpeberegning!$I$13),IF(Varmepumpeberegning!$I$13&gt;70,'COP og ydelse'!L18*0.985^(Varmepumpeberegning!$I$13-70),'COP og ydelse'!L18))</f>
        <v>3.3010954240000001</v>
      </c>
      <c r="I18" s="72">
        <v>0.96</v>
      </c>
      <c r="J18" s="73">
        <f t="shared" si="0"/>
        <v>2867.0209535999993</v>
      </c>
      <c r="L18" s="74">
        <f t="shared" si="1"/>
        <v>3.3010954240000001</v>
      </c>
    </row>
    <row r="19" spans="2:12">
      <c r="B19" s="69">
        <v>5</v>
      </c>
      <c r="C19" s="70">
        <v>3.6363517999999999</v>
      </c>
      <c r="D19" s="71">
        <v>3081.0627899999999</v>
      </c>
      <c r="F19" s="69">
        <v>5</v>
      </c>
      <c r="G19" s="70">
        <v>0.93</v>
      </c>
      <c r="H19" s="70">
        <f>IF(Varmepumpeberegning!$I$13&lt;70,'COP og ydelse'!L19*1.015^(70-Varmepumpeberegning!$I$13),IF(Varmepumpeberegning!$I$13&gt;70,'COP og ydelse'!L19*0.985^(Varmepumpeberegning!$I$13-70),'COP og ydelse'!L19))</f>
        <v>3.381807174</v>
      </c>
      <c r="I19" s="72">
        <v>0.97</v>
      </c>
      <c r="J19" s="73">
        <f t="shared" si="0"/>
        <v>2988.6309062999999</v>
      </c>
      <c r="L19" s="74">
        <f t="shared" si="1"/>
        <v>3.381807174</v>
      </c>
    </row>
    <row r="20" spans="2:12">
      <c r="B20" s="69">
        <v>6</v>
      </c>
      <c r="C20" s="70">
        <v>3.6856087999999998</v>
      </c>
      <c r="D20" s="71">
        <v>3177.3876399999999</v>
      </c>
      <c r="F20" s="69">
        <v>6</v>
      </c>
      <c r="G20" s="70">
        <v>0.94</v>
      </c>
      <c r="H20" s="70">
        <f>IF(Varmepumpeberegning!$I$13&lt;70,'COP og ydelse'!L20*1.015^(70-Varmepumpeberegning!$I$13),IF(Varmepumpeberegning!$I$13&gt;70,'COP og ydelse'!L20*0.985^(Varmepumpeberegning!$I$13-70),'COP og ydelse'!L20))</f>
        <v>3.4644722719999996</v>
      </c>
      <c r="I20" s="72">
        <v>0.98</v>
      </c>
      <c r="J20" s="73">
        <f t="shared" si="0"/>
        <v>3113.8398871999998</v>
      </c>
      <c r="L20" s="74">
        <f t="shared" si="1"/>
        <v>3.4644722719999996</v>
      </c>
    </row>
    <row r="21" spans="2:12">
      <c r="B21" s="69">
        <v>7</v>
      </c>
      <c r="C21" s="70">
        <v>3.7359182</v>
      </c>
      <c r="D21" s="71">
        <v>3275.4547099999995</v>
      </c>
      <c r="F21" s="69">
        <v>7</v>
      </c>
      <c r="G21" s="70">
        <v>0.95</v>
      </c>
      <c r="H21" s="70">
        <f>IF(Varmepumpeberegning!$I$13&lt;70,'COP og ydelse'!L21*1.015^(70-Varmepumpeberegning!$I$13),IF(Varmepumpeberegning!$I$13&gt;70,'COP og ydelse'!L21*0.985^(Varmepumpeberegning!$I$13-70),'COP og ydelse'!L21))</f>
        <v>3.5491222899999997</v>
      </c>
      <c r="I21" s="72">
        <v>1</v>
      </c>
      <c r="J21" s="73">
        <f t="shared" si="0"/>
        <v>3275.4547099999995</v>
      </c>
      <c r="L21" s="74">
        <f t="shared" si="1"/>
        <v>3.5491222899999997</v>
      </c>
    </row>
    <row r="22" spans="2:12">
      <c r="B22" s="69">
        <v>8</v>
      </c>
      <c r="C22" s="70">
        <v>3.78728</v>
      </c>
      <c r="D22" s="71">
        <v>3375.2639999999997</v>
      </c>
      <c r="F22" s="69">
        <v>8</v>
      </c>
      <c r="G22" s="70">
        <v>0.95</v>
      </c>
      <c r="H22" s="70">
        <f>IF(Varmepumpeberegning!$I$13&lt;70,'COP og ydelse'!L22*1.015^(70-Varmepumpeberegning!$I$13),IF(Varmepumpeberegning!$I$13&gt;70,'COP og ydelse'!L22*0.985^(Varmepumpeberegning!$I$13-70),'COP og ydelse'!L22))</f>
        <v>3.5979159999999997</v>
      </c>
      <c r="I22" s="72">
        <v>1</v>
      </c>
      <c r="J22" s="73">
        <f t="shared" si="0"/>
        <v>3375.2639999999997</v>
      </c>
      <c r="L22" s="74">
        <f t="shared" si="1"/>
        <v>3.5979159999999997</v>
      </c>
    </row>
    <row r="23" spans="2:12">
      <c r="B23" s="69">
        <v>9</v>
      </c>
      <c r="C23" s="70">
        <v>3.8396941999999998</v>
      </c>
      <c r="D23" s="71">
        <v>3476.8155099999999</v>
      </c>
      <c r="F23" s="69">
        <v>9</v>
      </c>
      <c r="G23" s="70">
        <v>0.95</v>
      </c>
      <c r="H23" s="70">
        <f>IF(Varmepumpeberegning!$I$13&lt;70,'COP og ydelse'!L23*1.015^(70-Varmepumpeberegning!$I$13),IF(Varmepumpeberegning!$I$13&gt;70,'COP og ydelse'!L23*0.985^(Varmepumpeberegning!$I$13-70),'COP og ydelse'!L23))</f>
        <v>3.6477094899999996</v>
      </c>
      <c r="I23" s="72">
        <v>1</v>
      </c>
      <c r="J23" s="73">
        <f t="shared" si="0"/>
        <v>3476.8155099999999</v>
      </c>
      <c r="L23" s="74">
        <f t="shared" si="1"/>
        <v>3.6477094899999996</v>
      </c>
    </row>
    <row r="24" spans="2:12">
      <c r="B24" s="69">
        <v>10</v>
      </c>
      <c r="C24" s="70">
        <v>3.8931608</v>
      </c>
      <c r="D24" s="71">
        <v>3580.1092399999998</v>
      </c>
      <c r="F24" s="69">
        <v>10</v>
      </c>
      <c r="G24" s="70">
        <v>0.95</v>
      </c>
      <c r="H24" s="70">
        <f>IF(Varmepumpeberegning!$I$13&lt;70,'COP og ydelse'!L24*1.015^(70-Varmepumpeberegning!$I$13),IF(Varmepumpeberegning!$I$13&gt;70,'COP og ydelse'!L24*0.985^(Varmepumpeberegning!$I$13-70),'COP og ydelse'!L24))</f>
        <v>3.6985027599999998</v>
      </c>
      <c r="I24" s="72">
        <v>1</v>
      </c>
      <c r="J24" s="73">
        <f t="shared" si="0"/>
        <v>3580.1092399999998</v>
      </c>
      <c r="L24" s="74">
        <f t="shared" si="1"/>
        <v>3.6985027599999998</v>
      </c>
    </row>
    <row r="25" spans="2:12">
      <c r="B25" s="69">
        <v>11</v>
      </c>
      <c r="C25" s="70">
        <v>3.9476798</v>
      </c>
      <c r="D25" s="71">
        <v>3685.1451899999993</v>
      </c>
      <c r="F25" s="69">
        <v>11</v>
      </c>
      <c r="G25" s="70">
        <v>0.95</v>
      </c>
      <c r="H25" s="70">
        <f>IF(Varmepumpeberegning!$I$13&lt;70,'COP og ydelse'!L25*1.015^(70-Varmepumpeberegning!$I$13),IF(Varmepumpeberegning!$I$13&gt;70,'COP og ydelse'!L25*0.985^(Varmepumpeberegning!$I$13-70),'COP og ydelse'!L25))</f>
        <v>3.7502958099999999</v>
      </c>
      <c r="I25" s="72">
        <v>1</v>
      </c>
      <c r="J25" s="73">
        <f t="shared" si="0"/>
        <v>3685.1451899999993</v>
      </c>
      <c r="L25" s="74">
        <f t="shared" si="1"/>
        <v>3.7502958099999999</v>
      </c>
    </row>
    <row r="26" spans="2:12">
      <c r="B26" s="69">
        <v>12</v>
      </c>
      <c r="C26" s="70">
        <v>4.0032512000000002</v>
      </c>
      <c r="D26" s="71">
        <v>3791.9233599999998</v>
      </c>
      <c r="F26" s="69">
        <v>12</v>
      </c>
      <c r="G26" s="70">
        <v>0.95</v>
      </c>
      <c r="H26" s="70">
        <f>IF(Varmepumpeberegning!$I$13&lt;70,'COP og ydelse'!L26*1.015^(70-Varmepumpeberegning!$I$13),IF(Varmepumpeberegning!$I$13&gt;70,'COP og ydelse'!L26*0.985^(Varmepumpeberegning!$I$13-70),'COP og ydelse'!L26))</f>
        <v>3.8030886399999999</v>
      </c>
      <c r="I26" s="72">
        <v>1</v>
      </c>
      <c r="J26" s="73">
        <f t="shared" si="0"/>
        <v>3791.9233599999998</v>
      </c>
      <c r="L26" s="74">
        <f t="shared" si="1"/>
        <v>3.8030886399999999</v>
      </c>
    </row>
    <row r="27" spans="2:12">
      <c r="B27" s="69">
        <v>13</v>
      </c>
      <c r="C27" s="70">
        <v>4.0598749999999999</v>
      </c>
      <c r="D27" s="71">
        <v>3900.4437499999995</v>
      </c>
      <c r="F27" s="69">
        <v>13</v>
      </c>
      <c r="G27" s="70">
        <v>0.95</v>
      </c>
      <c r="H27" s="70">
        <f>IF(Varmepumpeberegning!$I$13&lt;70,'COP og ydelse'!L27*1.015^(70-Varmepumpeberegning!$I$13),IF(Varmepumpeberegning!$I$13&gt;70,'COP og ydelse'!L27*0.985^(Varmepumpeberegning!$I$13-70),'COP og ydelse'!L27))</f>
        <v>3.8568812499999998</v>
      </c>
      <c r="I27" s="72">
        <v>1</v>
      </c>
      <c r="J27" s="73">
        <f t="shared" si="0"/>
        <v>3900.4437499999995</v>
      </c>
      <c r="L27" s="74">
        <f t="shared" si="1"/>
        <v>3.8568812499999998</v>
      </c>
    </row>
    <row r="28" spans="2:12">
      <c r="B28" s="69">
        <v>14</v>
      </c>
      <c r="C28" s="70">
        <v>4.1175512000000003</v>
      </c>
      <c r="D28" s="71">
        <v>4010.7063600000001</v>
      </c>
      <c r="F28" s="69">
        <v>14</v>
      </c>
      <c r="G28" s="70">
        <v>0.95</v>
      </c>
      <c r="H28" s="70">
        <f>IF(Varmepumpeberegning!$I$13&lt;70,'COP og ydelse'!L28*1.015^(70-Varmepumpeberegning!$I$13),IF(Varmepumpeberegning!$I$13&gt;70,'COP og ydelse'!L28*0.985^(Varmepumpeberegning!$I$13-70),'COP og ydelse'!L28))</f>
        <v>3.9116736400000001</v>
      </c>
      <c r="I28" s="72">
        <v>1</v>
      </c>
      <c r="J28" s="73">
        <f t="shared" si="0"/>
        <v>4010.7063600000001</v>
      </c>
      <c r="L28" s="74">
        <f t="shared" si="1"/>
        <v>3.9116736400000001</v>
      </c>
    </row>
    <row r="29" spans="2:12">
      <c r="B29" s="69">
        <v>15</v>
      </c>
      <c r="C29" s="70">
        <v>4.1762797999999997</v>
      </c>
      <c r="D29" s="71">
        <v>4122.71119</v>
      </c>
      <c r="F29" s="69">
        <v>15</v>
      </c>
      <c r="G29" s="70">
        <v>0.95</v>
      </c>
      <c r="H29" s="70">
        <f>IF(Varmepumpeberegning!$I$13&lt;70,'COP og ydelse'!L29*1.015^(70-Varmepumpeberegning!$I$13),IF(Varmepumpeberegning!$I$13&gt;70,'COP og ydelse'!L29*0.985^(Varmepumpeberegning!$I$13-70),'COP og ydelse'!L29))</f>
        <v>3.9674658099999993</v>
      </c>
      <c r="I29" s="72">
        <v>1</v>
      </c>
      <c r="J29" s="73">
        <f t="shared" si="0"/>
        <v>4122.71119</v>
      </c>
      <c r="L29" s="74">
        <f t="shared" si="1"/>
        <v>3.9674658099999993</v>
      </c>
    </row>
    <row r="30" spans="2:12">
      <c r="B30" s="69">
        <v>16</v>
      </c>
      <c r="C30" s="70">
        <v>4.2360607999999997</v>
      </c>
      <c r="D30" s="71">
        <v>4236.4582399999999</v>
      </c>
      <c r="F30" s="69">
        <v>16</v>
      </c>
      <c r="G30" s="70">
        <v>0.95</v>
      </c>
      <c r="H30" s="70">
        <f>IF(Varmepumpeberegning!$I$13&lt;70,'COP og ydelse'!L30*1.015^(70-Varmepumpeberegning!$I$13),IF(Varmepumpeberegning!$I$13&gt;70,'COP og ydelse'!L30*0.985^(Varmepumpeberegning!$I$13-70),'COP og ydelse'!L30))</f>
        <v>4.0242577599999994</v>
      </c>
      <c r="I30" s="72">
        <v>1</v>
      </c>
      <c r="J30" s="73">
        <f t="shared" si="0"/>
        <v>4236.4582399999999</v>
      </c>
      <c r="L30" s="74">
        <f t="shared" si="1"/>
        <v>4.0242577599999994</v>
      </c>
    </row>
    <row r="31" spans="2:12" ht="15.75" thickBot="1">
      <c r="B31" s="75">
        <v>17</v>
      </c>
      <c r="C31" s="76">
        <v>4.2968942000000006</v>
      </c>
      <c r="D31" s="77">
        <v>4351.94751</v>
      </c>
      <c r="F31" s="75">
        <v>17</v>
      </c>
      <c r="G31" s="76">
        <v>0.95</v>
      </c>
      <c r="H31" s="70">
        <f>IF(Varmepumpeberegning!$I$13&lt;70,'COP og ydelse'!L31*1.015^(70-Varmepumpeberegning!$I$13),IF(Varmepumpeberegning!$I$13&gt;70,'COP og ydelse'!L31*0.985^(Varmepumpeberegning!$I$13-70),'COP og ydelse'!L31))</f>
        <v>4.0820494900000002</v>
      </c>
      <c r="I31" s="78">
        <v>1</v>
      </c>
      <c r="J31" s="79">
        <f t="shared" si="0"/>
        <v>4351.94751</v>
      </c>
      <c r="L31" s="74">
        <f t="shared" si="1"/>
        <v>4.0820494900000002</v>
      </c>
    </row>
    <row r="33" spans="3:8" ht="15.75" thickBot="1"/>
    <row r="34" spans="3:8">
      <c r="C34" s="80"/>
      <c r="D34" s="81" t="s">
        <v>95</v>
      </c>
      <c r="E34" s="81"/>
      <c r="F34" s="81"/>
      <c r="G34" s="81"/>
      <c r="H34" s="82"/>
    </row>
    <row r="35" spans="3:8">
      <c r="C35" s="65"/>
      <c r="D35" s="66" t="s">
        <v>101</v>
      </c>
      <c r="E35" s="66" t="s">
        <v>102</v>
      </c>
      <c r="F35" s="66" t="s">
        <v>103</v>
      </c>
      <c r="G35" s="66" t="s">
        <v>104</v>
      </c>
      <c r="H35" s="67" t="s">
        <v>61</v>
      </c>
    </row>
    <row r="36" spans="3:8">
      <c r="C36" s="83" t="s">
        <v>96</v>
      </c>
      <c r="D36" s="66"/>
      <c r="E36" s="66"/>
      <c r="F36" s="66"/>
      <c r="G36" s="66">
        <v>3.5999999999999997E-2</v>
      </c>
      <c r="H36" s="67">
        <v>3.1616</v>
      </c>
    </row>
    <row r="37" spans="3:8">
      <c r="C37" s="65" t="s">
        <v>97</v>
      </c>
      <c r="D37" s="66">
        <v>-2.0000000000000001E-4</v>
      </c>
      <c r="E37" s="66">
        <v>2.3E-3</v>
      </c>
      <c r="F37" s="66">
        <v>4.4999999999999997E-3</v>
      </c>
      <c r="G37" s="66">
        <v>-8.6999999999999994E-3</v>
      </c>
      <c r="H37" s="67">
        <v>3.1694</v>
      </c>
    </row>
    <row r="38" spans="3:8" ht="15.75" thickBot="1">
      <c r="C38" s="84" t="s">
        <v>98</v>
      </c>
      <c r="D38" s="85"/>
      <c r="E38" s="85"/>
      <c r="F38" s="85"/>
      <c r="G38" s="85">
        <v>5.33E-2</v>
      </c>
      <c r="H38" s="86">
        <v>3.1686000000000001</v>
      </c>
    </row>
    <row r="40" spans="3:8">
      <c r="C40" s="87" t="s">
        <v>96</v>
      </c>
      <c r="D40" s="59" t="s">
        <v>94</v>
      </c>
    </row>
    <row r="41" spans="3:8" ht="17.25">
      <c r="C41" s="59" t="s">
        <v>97</v>
      </c>
      <c r="D41" s="59" t="s">
        <v>99</v>
      </c>
    </row>
    <row r="42" spans="3:8">
      <c r="C42" s="59" t="s">
        <v>98</v>
      </c>
      <c r="D42" s="59" t="s">
        <v>100</v>
      </c>
    </row>
    <row r="44" spans="3:8" ht="15.75" thickBot="1"/>
    <row r="45" spans="3:8">
      <c r="C45" s="80"/>
      <c r="D45" s="81" t="s">
        <v>110</v>
      </c>
      <c r="E45" s="81"/>
      <c r="F45" s="81"/>
      <c r="G45" s="81"/>
      <c r="H45" s="82"/>
    </row>
    <row r="46" spans="3:8">
      <c r="C46" s="65"/>
      <c r="D46" s="66"/>
      <c r="E46" s="66"/>
      <c r="F46" s="66" t="s">
        <v>103</v>
      </c>
      <c r="G46" s="66" t="s">
        <v>104</v>
      </c>
      <c r="H46" s="67" t="s">
        <v>61</v>
      </c>
    </row>
    <row r="47" spans="3:8">
      <c r="C47" s="83" t="s">
        <v>106</v>
      </c>
      <c r="D47" s="66"/>
      <c r="E47" s="66"/>
      <c r="F47" s="66"/>
      <c r="G47" s="66">
        <v>70.597999999999999</v>
      </c>
      <c r="H47" s="67">
        <v>2563.3000000000002</v>
      </c>
    </row>
    <row r="48" spans="3:8">
      <c r="C48" s="65" t="s">
        <v>107</v>
      </c>
      <c r="D48" s="66"/>
      <c r="E48" s="66"/>
      <c r="F48" s="66">
        <v>6.4786999999999999</v>
      </c>
      <c r="G48" s="66">
        <v>65.194000000000003</v>
      </c>
      <c r="H48" s="67">
        <v>2497.9</v>
      </c>
    </row>
    <row r="49" spans="2:8" ht="15.75" thickBot="1">
      <c r="C49" s="84" t="s">
        <v>98</v>
      </c>
      <c r="D49" s="85"/>
      <c r="E49" s="85"/>
      <c r="F49" s="85"/>
      <c r="G49" s="85">
        <v>107.65</v>
      </c>
      <c r="H49" s="86">
        <v>2508.8000000000002</v>
      </c>
    </row>
    <row r="51" spans="2:8">
      <c r="C51" s="87" t="s">
        <v>106</v>
      </c>
      <c r="D51" s="59" t="s">
        <v>105</v>
      </c>
    </row>
    <row r="52" spans="2:8" ht="17.25">
      <c r="C52" s="59" t="s">
        <v>107</v>
      </c>
      <c r="D52" s="59" t="s">
        <v>108</v>
      </c>
    </row>
    <row r="53" spans="2:8">
      <c r="C53" s="59" t="s">
        <v>98</v>
      </c>
      <c r="D53" s="59" t="s">
        <v>109</v>
      </c>
    </row>
    <row r="55" spans="2:8">
      <c r="B55" s="59" t="s">
        <v>173</v>
      </c>
    </row>
  </sheetData>
  <mergeCells count="2">
    <mergeCell ref="B2:D2"/>
    <mergeCell ref="F2:J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54564-228C-47E4-A036-B4D2F3F3C65F}">
  <dimension ref="A1:O370"/>
  <sheetViews>
    <sheetView workbookViewId="0">
      <selection activeCell="K6" sqref="K6"/>
    </sheetView>
  </sheetViews>
  <sheetFormatPr defaultRowHeight="15"/>
  <cols>
    <col min="1" max="1" width="56.42578125" style="59" bestFit="1" customWidth="1"/>
    <col min="2" max="2" width="12.5703125" style="59" bestFit="1" customWidth="1"/>
    <col min="3" max="3" width="9.140625" style="59"/>
    <col min="4" max="4" width="12.85546875" style="59" customWidth="1"/>
    <col min="5" max="8" width="9.140625" style="59"/>
    <col min="9" max="12" width="9.5703125" style="59" bestFit="1" customWidth="1"/>
    <col min="13" max="13" width="26.28515625" style="59" bestFit="1" customWidth="1"/>
    <col min="14" max="15" width="9.140625" style="59"/>
  </cols>
  <sheetData>
    <row r="1" spans="1:14" ht="18.75">
      <c r="A1" s="88" t="s">
        <v>154</v>
      </c>
      <c r="K1" s="59" t="s">
        <v>121</v>
      </c>
    </row>
    <row r="2" spans="1:14">
      <c r="A2" s="89" t="s">
        <v>155</v>
      </c>
      <c r="K2" s="59" t="s">
        <v>166</v>
      </c>
    </row>
    <row r="3" spans="1:14">
      <c r="A3" s="59" t="s">
        <v>125</v>
      </c>
      <c r="B3" s="59" t="s">
        <v>130</v>
      </c>
      <c r="I3" s="90">
        <v>0.2</v>
      </c>
      <c r="J3" s="90">
        <v>0.3</v>
      </c>
      <c r="K3" s="90">
        <v>0.2</v>
      </c>
      <c r="L3" s="90">
        <v>0.3</v>
      </c>
    </row>
    <row r="4" spans="1:14">
      <c r="A4" s="59" t="s">
        <v>124</v>
      </c>
      <c r="B4" s="59">
        <v>60</v>
      </c>
      <c r="C4" s="59" t="s">
        <v>126</v>
      </c>
      <c r="D4" s="59" t="s">
        <v>156</v>
      </c>
      <c r="H4" s="91" t="s">
        <v>2</v>
      </c>
      <c r="I4" s="91" t="s">
        <v>123</v>
      </c>
      <c r="J4" s="91"/>
      <c r="K4" s="92" t="s">
        <v>123</v>
      </c>
      <c r="L4" s="92"/>
      <c r="M4" s="92" t="s">
        <v>153</v>
      </c>
      <c r="N4" s="92" t="s">
        <v>157</v>
      </c>
    </row>
    <row r="5" spans="1:14">
      <c r="A5" s="59" t="s">
        <v>127</v>
      </c>
      <c r="B5" s="59">
        <v>450</v>
      </c>
      <c r="C5" s="59" t="s">
        <v>122</v>
      </c>
      <c r="H5" s="91">
        <v>1</v>
      </c>
      <c r="I5" s="93">
        <v>9.5955649871428572E-2</v>
      </c>
      <c r="J5" s="93">
        <v>9.5955651948051932E-2</v>
      </c>
      <c r="K5" s="94">
        <f>I5*(1+$B$19/100)</f>
        <v>9.7874762868857143E-2</v>
      </c>
      <c r="L5" s="94">
        <f>J5*(1+$B$19/100)</f>
        <v>9.7874764987012974E-2</v>
      </c>
      <c r="M5" s="94">
        <f>IF($B$25&gt;=$B$23-0.2,MIN(K5),IF(N5=1,MAX(L5,$B$27),L5))</f>
        <v>9.7874762868857143E-2</v>
      </c>
      <c r="N5" s="91">
        <f t="shared" ref="N5:N68" si="0">IF(L5=$B$7,1,0)</f>
        <v>0</v>
      </c>
    </row>
    <row r="6" spans="1:14">
      <c r="A6" s="59" t="s">
        <v>129</v>
      </c>
      <c r="B6" s="74">
        <f>$K$290</f>
        <v>2.5877400000000002</v>
      </c>
      <c r="C6" s="59" t="s">
        <v>128</v>
      </c>
      <c r="H6" s="91">
        <v>2</v>
      </c>
      <c r="I6" s="93">
        <v>7.4508329871428566E-2</v>
      </c>
      <c r="J6" s="93">
        <v>7.4508329004329008E-2</v>
      </c>
      <c r="K6" s="94">
        <f t="shared" ref="K6:K69" si="1">I6*(1+$B$19/100)</f>
        <v>7.5998496468857132E-2</v>
      </c>
      <c r="L6" s="94">
        <f t="shared" ref="L6:L69" si="2">J6*(1+$B$19/100)</f>
        <v>7.5998495584415585E-2</v>
      </c>
      <c r="M6" s="94">
        <f t="shared" ref="M6:M69" si="3">IF($B$25&gt;=$B$23-0.2,MIN(K6),IF(N6=1,MAX(L6,$B$27),L6))</f>
        <v>7.5998496468857132E-2</v>
      </c>
      <c r="N6" s="91">
        <f t="shared" si="0"/>
        <v>0</v>
      </c>
    </row>
    <row r="7" spans="1:14">
      <c r="A7" s="59" t="s">
        <v>158</v>
      </c>
      <c r="B7" s="74">
        <f>$L$291</f>
        <v>1.3549190400000004</v>
      </c>
      <c r="C7" s="59" t="s">
        <v>128</v>
      </c>
      <c r="H7" s="91">
        <v>3</v>
      </c>
      <c r="I7" s="93">
        <v>7.4508329871428566E-2</v>
      </c>
      <c r="J7" s="93">
        <v>7.4508329004329008E-2</v>
      </c>
      <c r="K7" s="94">
        <f t="shared" si="1"/>
        <v>7.5998496468857132E-2</v>
      </c>
      <c r="L7" s="94">
        <f t="shared" si="2"/>
        <v>7.5998495584415585E-2</v>
      </c>
      <c r="M7" s="94">
        <f t="shared" si="3"/>
        <v>7.5998496468857132E-2</v>
      </c>
      <c r="N7" s="91">
        <f t="shared" si="0"/>
        <v>0</v>
      </c>
    </row>
    <row r="8" spans="1:14">
      <c r="H8" s="91">
        <v>4</v>
      </c>
      <c r="I8" s="93">
        <v>7.4508329871428566E-2</v>
      </c>
      <c r="J8" s="93">
        <v>7.4508329004329008E-2</v>
      </c>
      <c r="K8" s="94">
        <f t="shared" si="1"/>
        <v>7.5998496468857132E-2</v>
      </c>
      <c r="L8" s="94">
        <f t="shared" si="2"/>
        <v>7.5998495584415585E-2</v>
      </c>
      <c r="M8" s="94">
        <f t="shared" si="3"/>
        <v>7.5998496468857132E-2</v>
      </c>
      <c r="N8" s="91">
        <f t="shared" si="0"/>
        <v>0</v>
      </c>
    </row>
    <row r="9" spans="1:14">
      <c r="H9" s="91">
        <v>5</v>
      </c>
      <c r="I9" s="93">
        <v>7.3596599999999998E-2</v>
      </c>
      <c r="J9" s="93">
        <v>7.3596599134199137E-2</v>
      </c>
      <c r="K9" s="94">
        <f t="shared" si="1"/>
        <v>7.5068531999999993E-2</v>
      </c>
      <c r="L9" s="94">
        <f t="shared" si="2"/>
        <v>7.5068531116883122E-2</v>
      </c>
      <c r="M9" s="94">
        <f t="shared" si="3"/>
        <v>7.5068531999999993E-2</v>
      </c>
      <c r="N9" s="91">
        <f t="shared" si="0"/>
        <v>0</v>
      </c>
    </row>
    <row r="10" spans="1:14">
      <c r="A10" s="59" t="s">
        <v>132</v>
      </c>
      <c r="B10" s="59">
        <v>1</v>
      </c>
      <c r="C10" s="59" t="s">
        <v>131</v>
      </c>
      <c r="H10" s="91">
        <v>6</v>
      </c>
      <c r="I10" s="93">
        <v>7.3596599999999998E-2</v>
      </c>
      <c r="J10" s="93">
        <v>7.3596599134199137E-2</v>
      </c>
      <c r="K10" s="94">
        <f t="shared" si="1"/>
        <v>7.5068531999999993E-2</v>
      </c>
      <c r="L10" s="94">
        <f t="shared" si="2"/>
        <v>7.5068531116883122E-2</v>
      </c>
      <c r="M10" s="94">
        <f t="shared" si="3"/>
        <v>7.5068531999999993E-2</v>
      </c>
      <c r="N10" s="91">
        <f t="shared" si="0"/>
        <v>0</v>
      </c>
    </row>
    <row r="11" spans="1:14">
      <c r="A11" s="59" t="s">
        <v>140</v>
      </c>
      <c r="B11" s="59">
        <v>260</v>
      </c>
      <c r="C11" s="59" t="s">
        <v>141</v>
      </c>
      <c r="H11" s="91">
        <v>7</v>
      </c>
      <c r="I11" s="93">
        <v>9.4419101428571434E-2</v>
      </c>
      <c r="J11" s="93">
        <v>9.4419100432900444E-2</v>
      </c>
      <c r="K11" s="94">
        <f t="shared" si="1"/>
        <v>9.6307483457142865E-2</v>
      </c>
      <c r="L11" s="94">
        <f t="shared" si="2"/>
        <v>9.6307482441558456E-2</v>
      </c>
      <c r="M11" s="94">
        <f t="shared" si="3"/>
        <v>9.6307483457142865E-2</v>
      </c>
      <c r="N11" s="91">
        <f t="shared" si="0"/>
        <v>0</v>
      </c>
    </row>
    <row r="12" spans="1:14">
      <c r="A12" s="59" t="s">
        <v>161</v>
      </c>
      <c r="B12" s="90">
        <v>0.2</v>
      </c>
      <c r="C12" s="90">
        <v>0.3</v>
      </c>
      <c r="D12" s="59" t="s">
        <v>142</v>
      </c>
      <c r="E12" s="59" t="s">
        <v>144</v>
      </c>
      <c r="H12" s="91">
        <v>8</v>
      </c>
      <c r="I12" s="93">
        <v>9.4706706900000007E-2</v>
      </c>
      <c r="J12" s="93">
        <v>9.4706705913419911E-2</v>
      </c>
      <c r="K12" s="94">
        <f t="shared" si="1"/>
        <v>9.6600841038000013E-2</v>
      </c>
      <c r="L12" s="94">
        <f t="shared" si="2"/>
        <v>9.6600840031688312E-2</v>
      </c>
      <c r="M12" s="94">
        <f t="shared" si="3"/>
        <v>9.6600841038000013E-2</v>
      </c>
      <c r="N12" s="91">
        <f t="shared" si="0"/>
        <v>0</v>
      </c>
    </row>
    <row r="13" spans="1:14">
      <c r="B13" s="59">
        <v>60</v>
      </c>
      <c r="C13" s="59">
        <v>90</v>
      </c>
      <c r="D13" s="59" t="s">
        <v>143</v>
      </c>
      <c r="H13" s="91">
        <v>9</v>
      </c>
      <c r="I13" s="93">
        <v>5.6066434042857147E-2</v>
      </c>
      <c r="J13" s="93">
        <v>5.6066434051948048E-2</v>
      </c>
      <c r="K13" s="94">
        <f t="shared" si="1"/>
        <v>5.7187762723714293E-2</v>
      </c>
      <c r="L13" s="94">
        <f t="shared" si="2"/>
        <v>5.7187762732987008E-2</v>
      </c>
      <c r="M13" s="94">
        <f t="shared" si="3"/>
        <v>5.7187762723714293E-2</v>
      </c>
      <c r="N13" s="91">
        <f t="shared" si="0"/>
        <v>0</v>
      </c>
    </row>
    <row r="14" spans="1:14">
      <c r="H14" s="91">
        <v>10</v>
      </c>
      <c r="I14" s="93">
        <v>6.6719539185714286E-2</v>
      </c>
      <c r="J14" s="93">
        <v>6.6719538813852813E-2</v>
      </c>
      <c r="K14" s="94">
        <f t="shared" si="1"/>
        <v>6.8053929969428578E-2</v>
      </c>
      <c r="L14" s="94">
        <f t="shared" si="2"/>
        <v>6.8053929590129875E-2</v>
      </c>
      <c r="M14" s="94">
        <f t="shared" si="3"/>
        <v>6.8053929969428578E-2</v>
      </c>
      <c r="N14" s="91">
        <f t="shared" si="0"/>
        <v>0</v>
      </c>
    </row>
    <row r="15" spans="1:14">
      <c r="A15" s="59" t="s">
        <v>133</v>
      </c>
      <c r="H15" s="91">
        <v>11</v>
      </c>
      <c r="I15" s="93">
        <v>6.6719539185714286E-2</v>
      </c>
      <c r="J15" s="93">
        <v>6.6719538813852813E-2</v>
      </c>
      <c r="K15" s="94">
        <f t="shared" si="1"/>
        <v>6.8053929969428578E-2</v>
      </c>
      <c r="L15" s="94">
        <f t="shared" si="2"/>
        <v>6.8053929590129875E-2</v>
      </c>
      <c r="M15" s="94">
        <f t="shared" si="3"/>
        <v>6.8053929969428578E-2</v>
      </c>
      <c r="N15" s="91">
        <f t="shared" si="0"/>
        <v>0</v>
      </c>
    </row>
    <row r="16" spans="1:14">
      <c r="A16" s="7">
        <f>Varmepumpeberegning!I16</f>
        <v>8500</v>
      </c>
      <c r="B16" s="59" t="s">
        <v>7</v>
      </c>
      <c r="H16" s="91">
        <v>12</v>
      </c>
      <c r="I16" s="93">
        <v>0.11099180061428572</v>
      </c>
      <c r="J16" s="93">
        <v>0.1109918002857143</v>
      </c>
      <c r="K16" s="94">
        <f t="shared" si="1"/>
        <v>0.11321163662657144</v>
      </c>
      <c r="L16" s="94">
        <f t="shared" si="2"/>
        <v>0.11321163629142859</v>
      </c>
      <c r="M16" s="94">
        <f t="shared" si="3"/>
        <v>0.11321163662657144</v>
      </c>
      <c r="N16" s="91">
        <f t="shared" si="0"/>
        <v>0</v>
      </c>
    </row>
    <row r="17" spans="1:14">
      <c r="A17" s="59" t="s">
        <v>147</v>
      </c>
      <c r="B17" s="7">
        <f>Varmepumpeberegning!I10</f>
        <v>20000</v>
      </c>
      <c r="C17" s="59" t="s">
        <v>76</v>
      </c>
      <c r="H17" s="91">
        <v>13</v>
      </c>
      <c r="I17" s="93">
        <v>0.22684457204285716</v>
      </c>
      <c r="J17" s="93">
        <v>0.22684457084848489</v>
      </c>
      <c r="K17" s="94">
        <f t="shared" si="1"/>
        <v>0.2313814634837143</v>
      </c>
      <c r="L17" s="94">
        <f t="shared" si="2"/>
        <v>0.23138146226545458</v>
      </c>
      <c r="M17" s="94">
        <f t="shared" si="3"/>
        <v>0.2313814634837143</v>
      </c>
      <c r="N17" s="91">
        <f t="shared" si="0"/>
        <v>0</v>
      </c>
    </row>
    <row r="18" spans="1:14">
      <c r="A18" s="59" t="s">
        <v>167</v>
      </c>
      <c r="B18" s="59">
        <f>(Varmepumpeberegning!I13+Varmepumpeberegning!I12)/2+3</f>
        <v>58</v>
      </c>
      <c r="C18" s="59" t="s">
        <v>137</v>
      </c>
      <c r="H18" s="91">
        <v>14</v>
      </c>
      <c r="I18" s="93">
        <v>0.20602207061428571</v>
      </c>
      <c r="J18" s="93">
        <v>0.20602206954978358</v>
      </c>
      <c r="K18" s="94">
        <f t="shared" si="1"/>
        <v>0.21014251202657142</v>
      </c>
      <c r="L18" s="94">
        <f t="shared" si="2"/>
        <v>0.21014251094077926</v>
      </c>
      <c r="M18" s="94">
        <f t="shared" si="3"/>
        <v>0.21014251202657142</v>
      </c>
      <c r="N18" s="91">
        <f t="shared" si="0"/>
        <v>0</v>
      </c>
    </row>
    <row r="19" spans="1:14">
      <c r="A19" s="59" t="s">
        <v>138</v>
      </c>
      <c r="B19" s="95">
        <f>(B4-B18)*B10</f>
        <v>2</v>
      </c>
      <c r="C19" s="59" t="s">
        <v>131</v>
      </c>
      <c r="H19" s="91">
        <v>15</v>
      </c>
      <c r="I19" s="93">
        <v>0.21579716171428573</v>
      </c>
      <c r="J19" s="93">
        <v>0.21579716103896102</v>
      </c>
      <c r="K19" s="94">
        <f t="shared" si="1"/>
        <v>0.22011310494857145</v>
      </c>
      <c r="L19" s="94">
        <f t="shared" si="2"/>
        <v>0.22011310425974023</v>
      </c>
      <c r="M19" s="94">
        <f t="shared" si="3"/>
        <v>0.22011310494857145</v>
      </c>
      <c r="N19" s="91">
        <f t="shared" si="0"/>
        <v>0</v>
      </c>
    </row>
    <row r="20" spans="1:14">
      <c r="A20" s="59" t="s">
        <v>127</v>
      </c>
      <c r="B20" s="59">
        <f>(1+B19/100)*B5</f>
        <v>459</v>
      </c>
      <c r="C20" s="59" t="s">
        <v>139</v>
      </c>
      <c r="H20" s="91">
        <v>16</v>
      </c>
      <c r="I20" s="93">
        <v>0.18084083457142858</v>
      </c>
      <c r="J20" s="93">
        <v>0.18084083376623375</v>
      </c>
      <c r="K20" s="94">
        <f t="shared" si="1"/>
        <v>0.18445765126285715</v>
      </c>
      <c r="L20" s="94">
        <f t="shared" si="2"/>
        <v>0.18445765044155843</v>
      </c>
      <c r="M20" s="94">
        <f t="shared" si="3"/>
        <v>0.18445765126285715</v>
      </c>
      <c r="N20" s="91">
        <f t="shared" si="0"/>
        <v>0</v>
      </c>
    </row>
    <row r="21" spans="1:14">
      <c r="A21" s="59" t="s">
        <v>146</v>
      </c>
      <c r="B21" s="96">
        <f>B20*A16/1000/B17</f>
        <v>0.195075</v>
      </c>
      <c r="H21" s="91">
        <v>17</v>
      </c>
      <c r="I21" s="93">
        <v>0.17018772942857144</v>
      </c>
      <c r="J21" s="93">
        <v>0.17018772900432899</v>
      </c>
      <c r="K21" s="94">
        <f t="shared" si="1"/>
        <v>0.17359148401714286</v>
      </c>
      <c r="L21" s="94">
        <f t="shared" si="2"/>
        <v>0.17359148358441556</v>
      </c>
      <c r="M21" s="94">
        <f t="shared" si="3"/>
        <v>0.17359148401714286</v>
      </c>
      <c r="N21" s="91">
        <f t="shared" si="0"/>
        <v>0</v>
      </c>
    </row>
    <row r="22" spans="1:14">
      <c r="A22" s="59" t="s">
        <v>134</v>
      </c>
      <c r="B22" s="95">
        <f>A16*B6*(1+B19/100)/1000</f>
        <v>22.435705800000001</v>
      </c>
      <c r="C22" s="59" t="s">
        <v>135</v>
      </c>
      <c r="H22" s="91">
        <v>18</v>
      </c>
      <c r="I22" s="93">
        <v>0.17018772942857144</v>
      </c>
      <c r="J22" s="93">
        <v>0.17018772900432899</v>
      </c>
      <c r="K22" s="94">
        <f t="shared" si="1"/>
        <v>0.17359148401714286</v>
      </c>
      <c r="L22" s="94">
        <f t="shared" si="2"/>
        <v>0.17359148358441556</v>
      </c>
      <c r="M22" s="94">
        <f t="shared" si="3"/>
        <v>0.17359148401714286</v>
      </c>
      <c r="N22" s="91">
        <f t="shared" si="0"/>
        <v>0</v>
      </c>
    </row>
    <row r="23" spans="1:14">
      <c r="A23" s="59" t="s">
        <v>136</v>
      </c>
      <c r="B23" s="95">
        <f>B22/24</f>
        <v>0.934821075</v>
      </c>
      <c r="C23" s="59" t="s">
        <v>8</v>
      </c>
      <c r="H23" s="91">
        <v>19</v>
      </c>
      <c r="I23" s="93">
        <v>0.125915468</v>
      </c>
      <c r="J23" s="93">
        <v>0.12591546753246755</v>
      </c>
      <c r="K23" s="94">
        <f t="shared" si="1"/>
        <v>0.12843377736</v>
      </c>
      <c r="L23" s="94">
        <f t="shared" si="2"/>
        <v>0.12843377688311691</v>
      </c>
      <c r="M23" s="94">
        <f t="shared" si="3"/>
        <v>0.12843377736</v>
      </c>
      <c r="N23" s="91">
        <f t="shared" si="0"/>
        <v>0</v>
      </c>
    </row>
    <row r="24" spans="1:14">
      <c r="A24" s="59" t="s">
        <v>148</v>
      </c>
      <c r="B24" s="95">
        <f>COUNTIF(Varmepumpeberegning!R77:R441,Varmepumpeberegning!R441)</f>
        <v>93</v>
      </c>
      <c r="C24" s="59" t="s">
        <v>143</v>
      </c>
      <c r="H24" s="91">
        <v>20</v>
      </c>
      <c r="I24" s="93">
        <v>1.0062696571428571E-2</v>
      </c>
      <c r="J24" s="93">
        <v>1.006269696969697E-2</v>
      </c>
      <c r="K24" s="94">
        <f t="shared" si="1"/>
        <v>1.0263950502857142E-2</v>
      </c>
      <c r="L24" s="94">
        <f t="shared" si="2"/>
        <v>1.0263950909090909E-2</v>
      </c>
      <c r="M24" s="94">
        <f t="shared" si="3"/>
        <v>1.0263950502857142E-2</v>
      </c>
      <c r="N24" s="91">
        <f t="shared" si="0"/>
        <v>0</v>
      </c>
    </row>
    <row r="25" spans="1:14">
      <c r="A25" s="59" t="s">
        <v>145</v>
      </c>
      <c r="B25" s="95">
        <f>Varmepumpeberegning!R441</f>
        <v>0.91324207989203721</v>
      </c>
      <c r="C25" s="59" t="s">
        <v>8</v>
      </c>
      <c r="H25" s="91">
        <v>21</v>
      </c>
      <c r="I25" s="93">
        <v>1.0062696571428571E-2</v>
      </c>
      <c r="J25" s="93">
        <v>1.006269696969697E-2</v>
      </c>
      <c r="K25" s="94">
        <f t="shared" si="1"/>
        <v>1.0263950502857142E-2</v>
      </c>
      <c r="L25" s="94">
        <f t="shared" si="2"/>
        <v>1.0263950909090909E-2</v>
      </c>
      <c r="M25" s="94">
        <f t="shared" si="3"/>
        <v>1.0263950502857142E-2</v>
      </c>
      <c r="N25" s="91">
        <f t="shared" si="0"/>
        <v>0</v>
      </c>
    </row>
    <row r="26" spans="1:14">
      <c r="A26" s="59" t="s">
        <v>149</v>
      </c>
      <c r="B26" s="59">
        <f>MAX(0,(B23-B25)*24*B24)</f>
        <v>48.164317080972957</v>
      </c>
      <c r="C26" s="59" t="s">
        <v>76</v>
      </c>
      <c r="H26" s="91">
        <v>22</v>
      </c>
      <c r="I26" s="93">
        <v>0.22601395714285716</v>
      </c>
      <c r="J26" s="93">
        <v>0.22601395670995669</v>
      </c>
      <c r="K26" s="94">
        <f t="shared" si="1"/>
        <v>0.23053423628571432</v>
      </c>
      <c r="L26" s="94">
        <f t="shared" si="2"/>
        <v>0.23053423584415583</v>
      </c>
      <c r="M26" s="94">
        <f t="shared" si="3"/>
        <v>0.23053423628571432</v>
      </c>
      <c r="N26" s="91">
        <f t="shared" si="0"/>
        <v>0</v>
      </c>
    </row>
    <row r="27" spans="1:14">
      <c r="A27" s="59" t="s">
        <v>151</v>
      </c>
      <c r="B27" s="74">
        <f>B25*1000/A16*24</f>
        <v>2.5785658726363403</v>
      </c>
      <c r="C27" s="59" t="s">
        <v>152</v>
      </c>
      <c r="H27" s="91">
        <v>23</v>
      </c>
      <c r="I27" s="93">
        <v>0.22601395714285716</v>
      </c>
      <c r="J27" s="93">
        <v>0.22601395670995669</v>
      </c>
      <c r="K27" s="94">
        <f t="shared" si="1"/>
        <v>0.23053423628571432</v>
      </c>
      <c r="L27" s="94">
        <f t="shared" si="2"/>
        <v>0.23053423584415583</v>
      </c>
      <c r="M27" s="94">
        <f t="shared" si="3"/>
        <v>0.23053423628571432</v>
      </c>
      <c r="N27" s="91">
        <f t="shared" si="0"/>
        <v>0</v>
      </c>
    </row>
    <row r="28" spans="1:14">
      <c r="A28" s="59" t="s">
        <v>151</v>
      </c>
      <c r="H28" s="91">
        <v>24</v>
      </c>
      <c r="I28" s="93">
        <v>0.22601395714285716</v>
      </c>
      <c r="J28" s="93">
        <v>0.22601395670995669</v>
      </c>
      <c r="K28" s="94">
        <f t="shared" si="1"/>
        <v>0.23053423628571432</v>
      </c>
      <c r="L28" s="94">
        <f t="shared" si="2"/>
        <v>0.23053423584415583</v>
      </c>
      <c r="M28" s="94">
        <f t="shared" si="3"/>
        <v>0.23053423628571432</v>
      </c>
      <c r="N28" s="91">
        <f t="shared" si="0"/>
        <v>0</v>
      </c>
    </row>
    <row r="29" spans="1:14">
      <c r="A29" s="59" t="s">
        <v>150</v>
      </c>
      <c r="B29" s="59">
        <f>B20-(B26*1000/A16)</f>
        <v>453.33360975517968</v>
      </c>
      <c r="C29" s="59" t="s">
        <v>122</v>
      </c>
      <c r="H29" s="91">
        <v>25</v>
      </c>
      <c r="I29" s="93">
        <v>0.29240832571428571</v>
      </c>
      <c r="J29" s="93">
        <v>0.29240832554112556</v>
      </c>
      <c r="K29" s="94">
        <f t="shared" si="1"/>
        <v>0.29825649222857142</v>
      </c>
      <c r="L29" s="94">
        <f t="shared" si="2"/>
        <v>0.2982564920519481</v>
      </c>
      <c r="M29" s="94">
        <f t="shared" si="3"/>
        <v>0.29825649222857142</v>
      </c>
      <c r="N29" s="91">
        <f t="shared" si="0"/>
        <v>0</v>
      </c>
    </row>
    <row r="30" spans="1:14">
      <c r="A30" s="59" t="s">
        <v>159</v>
      </c>
      <c r="B30" s="97">
        <f>B29*A16/1000</f>
        <v>3853.3356829190275</v>
      </c>
      <c r="C30" s="59" t="s">
        <v>76</v>
      </c>
      <c r="H30" s="91">
        <v>26</v>
      </c>
      <c r="I30" s="93">
        <v>0.30303698128571427</v>
      </c>
      <c r="J30" s="93">
        <v>0.30303698095238091</v>
      </c>
      <c r="K30" s="94">
        <f t="shared" si="1"/>
        <v>0.30909772091142856</v>
      </c>
      <c r="L30" s="94">
        <f t="shared" si="2"/>
        <v>0.30909772057142854</v>
      </c>
      <c r="M30" s="94">
        <f t="shared" si="3"/>
        <v>0.30909772091142856</v>
      </c>
      <c r="N30" s="91">
        <f t="shared" si="0"/>
        <v>0</v>
      </c>
    </row>
    <row r="31" spans="1:14">
      <c r="A31" s="59" t="s">
        <v>160</v>
      </c>
      <c r="B31" s="96">
        <f>B30/B17</f>
        <v>0.19266678414595137</v>
      </c>
      <c r="H31" s="91">
        <v>27</v>
      </c>
      <c r="I31" s="93">
        <v>0.30303698128571427</v>
      </c>
      <c r="J31" s="93">
        <v>0.30303698095238091</v>
      </c>
      <c r="K31" s="94">
        <f t="shared" si="1"/>
        <v>0.30909772091142856</v>
      </c>
      <c r="L31" s="94">
        <f t="shared" si="2"/>
        <v>0.30909772057142854</v>
      </c>
      <c r="M31" s="94">
        <f t="shared" si="3"/>
        <v>0.30909772091142856</v>
      </c>
      <c r="N31" s="91">
        <f t="shared" si="0"/>
        <v>0</v>
      </c>
    </row>
    <row r="32" spans="1:14">
      <c r="B32" s="59">
        <f>MAX(IF(B31&gt;B12,(C12-B31)/10%,100%),0)</f>
        <v>1</v>
      </c>
      <c r="H32" s="91">
        <v>28</v>
      </c>
      <c r="I32" s="93">
        <v>0.30303698128571427</v>
      </c>
      <c r="J32" s="93">
        <v>0.30303698095238091</v>
      </c>
      <c r="K32" s="94">
        <f t="shared" si="1"/>
        <v>0.30909772091142856</v>
      </c>
      <c r="L32" s="94">
        <f t="shared" si="2"/>
        <v>0.30909772057142854</v>
      </c>
      <c r="M32" s="94">
        <f t="shared" si="3"/>
        <v>0.30909772091142856</v>
      </c>
      <c r="N32" s="91">
        <f t="shared" si="0"/>
        <v>0</v>
      </c>
    </row>
    <row r="33" spans="8:14">
      <c r="H33" s="91">
        <v>29</v>
      </c>
      <c r="I33" s="93">
        <v>7.7023024142857138E-2</v>
      </c>
      <c r="J33" s="93">
        <v>7.7023024242424243E-2</v>
      </c>
      <c r="K33" s="94">
        <f t="shared" si="1"/>
        <v>7.8563484625714289E-2</v>
      </c>
      <c r="L33" s="94">
        <f t="shared" si="2"/>
        <v>7.8563484727272731E-2</v>
      </c>
      <c r="M33" s="94">
        <f t="shared" si="3"/>
        <v>7.8563484625714289E-2</v>
      </c>
      <c r="N33" s="91">
        <f t="shared" si="0"/>
        <v>0</v>
      </c>
    </row>
    <row r="34" spans="8:14">
      <c r="H34" s="91">
        <v>30</v>
      </c>
      <c r="I34" s="93">
        <v>0.14050117842857143</v>
      </c>
      <c r="J34" s="93">
        <v>0.14050117835497836</v>
      </c>
      <c r="K34" s="94">
        <f t="shared" si="1"/>
        <v>0.14331120199714287</v>
      </c>
      <c r="L34" s="94">
        <f t="shared" si="2"/>
        <v>0.14331120192207791</v>
      </c>
      <c r="M34" s="94">
        <f t="shared" si="3"/>
        <v>0.14331120199714287</v>
      </c>
      <c r="N34" s="91">
        <f t="shared" si="0"/>
        <v>0</v>
      </c>
    </row>
    <row r="35" spans="8:14">
      <c r="H35" s="91">
        <v>31</v>
      </c>
      <c r="I35" s="93">
        <v>0.19295035557142856</v>
      </c>
      <c r="J35" s="93">
        <v>0.19295035497835497</v>
      </c>
      <c r="K35" s="94">
        <f t="shared" si="1"/>
        <v>0.19680936268285715</v>
      </c>
      <c r="L35" s="94">
        <f t="shared" si="2"/>
        <v>0.19680936207792207</v>
      </c>
      <c r="M35" s="94">
        <f t="shared" si="3"/>
        <v>0.19680936268285715</v>
      </c>
      <c r="N35" s="91">
        <f t="shared" si="0"/>
        <v>0</v>
      </c>
    </row>
    <row r="36" spans="8:14">
      <c r="H36" s="91">
        <v>32</v>
      </c>
      <c r="I36" s="93">
        <v>0.12655598700000001</v>
      </c>
      <c r="J36" s="93">
        <v>0.12655598614718613</v>
      </c>
      <c r="K36" s="94">
        <f t="shared" si="1"/>
        <v>0.12908710674000001</v>
      </c>
      <c r="L36" s="94">
        <f t="shared" si="2"/>
        <v>0.12908710587012986</v>
      </c>
      <c r="M36" s="94">
        <f t="shared" si="3"/>
        <v>0.12908710674000001</v>
      </c>
      <c r="N36" s="91">
        <f t="shared" si="0"/>
        <v>0</v>
      </c>
    </row>
    <row r="37" spans="8:14">
      <c r="H37" s="91">
        <v>33</v>
      </c>
      <c r="I37" s="93">
        <v>0.11592733142857144</v>
      </c>
      <c r="J37" s="93">
        <v>0.11592733073593073</v>
      </c>
      <c r="K37" s="94">
        <f t="shared" si="1"/>
        <v>0.11824587805714287</v>
      </c>
      <c r="L37" s="94">
        <f t="shared" si="2"/>
        <v>0.11824587735064934</v>
      </c>
      <c r="M37" s="94">
        <f t="shared" si="3"/>
        <v>0.11824587805714287</v>
      </c>
      <c r="N37" s="91">
        <f t="shared" si="0"/>
        <v>0</v>
      </c>
    </row>
    <row r="38" spans="8:14">
      <c r="H38" s="91">
        <v>34</v>
      </c>
      <c r="I38" s="93">
        <v>0.20528001000000001</v>
      </c>
      <c r="J38" s="93">
        <v>0.20528000606060606</v>
      </c>
      <c r="K38" s="94">
        <f t="shared" si="1"/>
        <v>0.20938561020000002</v>
      </c>
      <c r="L38" s="94">
        <f t="shared" si="2"/>
        <v>0.2093856061818182</v>
      </c>
      <c r="M38" s="94">
        <f t="shared" si="3"/>
        <v>0.20938561020000002</v>
      </c>
      <c r="N38" s="91">
        <f t="shared" si="0"/>
        <v>0</v>
      </c>
    </row>
    <row r="39" spans="8:14">
      <c r="H39" s="91">
        <v>35</v>
      </c>
      <c r="I39" s="93">
        <v>0.20528001000000001</v>
      </c>
      <c r="J39" s="93">
        <v>0.20528000606060606</v>
      </c>
      <c r="K39" s="94">
        <f t="shared" si="1"/>
        <v>0.20938561020000002</v>
      </c>
      <c r="L39" s="94">
        <f t="shared" si="2"/>
        <v>0.2093856061818182</v>
      </c>
      <c r="M39" s="94">
        <f t="shared" si="3"/>
        <v>0.20938561020000002</v>
      </c>
      <c r="N39" s="91">
        <f t="shared" si="0"/>
        <v>0</v>
      </c>
    </row>
    <row r="40" spans="8:14">
      <c r="H40" s="91">
        <v>36</v>
      </c>
      <c r="I40" s="93">
        <v>0.23086661428571428</v>
      </c>
      <c r="J40" s="93">
        <v>0.2308666095238095</v>
      </c>
      <c r="K40" s="94">
        <f t="shared" si="1"/>
        <v>0.23548394657142857</v>
      </c>
      <c r="L40" s="94">
        <f t="shared" si="2"/>
        <v>0.23548394171428569</v>
      </c>
      <c r="M40" s="94">
        <f t="shared" si="3"/>
        <v>0.23548394657142857</v>
      </c>
      <c r="N40" s="91">
        <f t="shared" si="0"/>
        <v>0</v>
      </c>
    </row>
    <row r="41" spans="8:14">
      <c r="H41" s="91">
        <v>37</v>
      </c>
      <c r="I41" s="93">
        <v>0.16738845999999999</v>
      </c>
      <c r="J41" s="93">
        <v>0.16738845541125541</v>
      </c>
      <c r="K41" s="94">
        <f t="shared" si="1"/>
        <v>0.17073622919999998</v>
      </c>
      <c r="L41" s="94">
        <f t="shared" si="2"/>
        <v>0.17073622451948053</v>
      </c>
      <c r="M41" s="94">
        <f t="shared" si="3"/>
        <v>0.17073622919999998</v>
      </c>
      <c r="N41" s="91">
        <f t="shared" si="0"/>
        <v>0</v>
      </c>
    </row>
    <row r="42" spans="8:14">
      <c r="H42" s="91">
        <v>38</v>
      </c>
      <c r="I42" s="93">
        <v>0.11493928285714286</v>
      </c>
      <c r="J42" s="93">
        <v>0.11493927878787878</v>
      </c>
      <c r="K42" s="94">
        <f t="shared" si="1"/>
        <v>0.11723806851428573</v>
      </c>
      <c r="L42" s="94">
        <f t="shared" si="2"/>
        <v>0.11723806436363636</v>
      </c>
      <c r="M42" s="94">
        <f t="shared" si="3"/>
        <v>0.11723806851428573</v>
      </c>
      <c r="N42" s="91">
        <f t="shared" si="0"/>
        <v>0</v>
      </c>
    </row>
    <row r="43" spans="8:14">
      <c r="H43" s="91">
        <v>39</v>
      </c>
      <c r="I43" s="93">
        <v>0.11493928285714286</v>
      </c>
      <c r="J43" s="93">
        <v>0.11493927878787878</v>
      </c>
      <c r="K43" s="94">
        <f t="shared" si="1"/>
        <v>0.11723806851428573</v>
      </c>
      <c r="L43" s="94">
        <f t="shared" si="2"/>
        <v>0.11723806436363636</v>
      </c>
      <c r="M43" s="94">
        <f t="shared" si="3"/>
        <v>0.11723806851428573</v>
      </c>
      <c r="N43" s="91">
        <f t="shared" si="0"/>
        <v>0</v>
      </c>
    </row>
    <row r="44" spans="8:14">
      <c r="H44" s="91">
        <v>40</v>
      </c>
      <c r="I44" s="93">
        <v>0.11493928285714286</v>
      </c>
      <c r="J44" s="93">
        <v>0.11493927878787878</v>
      </c>
      <c r="K44" s="94">
        <f t="shared" si="1"/>
        <v>0.11723806851428573</v>
      </c>
      <c r="L44" s="94">
        <f t="shared" si="2"/>
        <v>0.11723806436363636</v>
      </c>
      <c r="M44" s="94">
        <f t="shared" si="3"/>
        <v>0.11723806851428573</v>
      </c>
      <c r="N44" s="91">
        <f t="shared" si="0"/>
        <v>0</v>
      </c>
    </row>
    <row r="45" spans="8:14">
      <c r="H45" s="91">
        <v>41</v>
      </c>
      <c r="I45" s="93">
        <v>3.2979404571428575E-2</v>
      </c>
      <c r="J45" s="93">
        <v>7.9047647012987027E-2</v>
      </c>
      <c r="K45" s="94">
        <f t="shared" si="1"/>
        <v>3.3638992662857144E-2</v>
      </c>
      <c r="L45" s="94">
        <f t="shared" si="2"/>
        <v>8.0628599953246768E-2</v>
      </c>
      <c r="M45" s="94">
        <f t="shared" si="3"/>
        <v>3.3638992662857144E-2</v>
      </c>
      <c r="N45" s="91">
        <f t="shared" si="0"/>
        <v>0</v>
      </c>
    </row>
    <row r="46" spans="8:14">
      <c r="H46" s="91">
        <v>42</v>
      </c>
      <c r="I46" s="93">
        <v>3.2979404571428575E-2</v>
      </c>
      <c r="J46" s="93">
        <v>7.9047647012987027E-2</v>
      </c>
      <c r="K46" s="94">
        <f t="shared" si="1"/>
        <v>3.3638992662857144E-2</v>
      </c>
      <c r="L46" s="94">
        <f t="shared" si="2"/>
        <v>8.0628599953246768E-2</v>
      </c>
      <c r="M46" s="94">
        <f t="shared" si="3"/>
        <v>3.3638992662857144E-2</v>
      </c>
      <c r="N46" s="91">
        <f t="shared" si="0"/>
        <v>0</v>
      </c>
    </row>
    <row r="47" spans="8:14">
      <c r="H47" s="91">
        <v>43</v>
      </c>
      <c r="I47" s="93">
        <v>8.8471747428571432E-2</v>
      </c>
      <c r="J47" s="93">
        <v>0.13453999073593073</v>
      </c>
      <c r="K47" s="94">
        <f t="shared" si="1"/>
        <v>9.0241182377142862E-2</v>
      </c>
      <c r="L47" s="94">
        <f t="shared" si="2"/>
        <v>0.13723079055064935</v>
      </c>
      <c r="M47" s="94">
        <f t="shared" si="3"/>
        <v>9.0241182377142862E-2</v>
      </c>
      <c r="N47" s="91">
        <f t="shared" si="0"/>
        <v>0</v>
      </c>
    </row>
    <row r="48" spans="8:14">
      <c r="H48" s="91">
        <v>44</v>
      </c>
      <c r="I48" s="93">
        <v>0.181915306</v>
      </c>
      <c r="J48" s="93">
        <v>0.22798354917748917</v>
      </c>
      <c r="K48" s="94">
        <f t="shared" si="1"/>
        <v>0.18555361211999999</v>
      </c>
      <c r="L48" s="94">
        <f t="shared" si="2"/>
        <v>0.23254322016103895</v>
      </c>
      <c r="M48" s="94">
        <f t="shared" si="3"/>
        <v>0.18555361211999999</v>
      </c>
      <c r="N48" s="91">
        <f t="shared" si="0"/>
        <v>0</v>
      </c>
    </row>
    <row r="49" spans="8:14">
      <c r="H49" s="91">
        <v>45</v>
      </c>
      <c r="I49" s="93">
        <v>0.181915306</v>
      </c>
      <c r="J49" s="93">
        <v>0.22798354917748917</v>
      </c>
      <c r="K49" s="94">
        <f t="shared" si="1"/>
        <v>0.18555361211999999</v>
      </c>
      <c r="L49" s="94">
        <f t="shared" si="2"/>
        <v>0.23254322016103895</v>
      </c>
      <c r="M49" s="94">
        <f t="shared" si="3"/>
        <v>0.18555361211999999</v>
      </c>
      <c r="N49" s="91">
        <f t="shared" si="0"/>
        <v>0</v>
      </c>
    </row>
    <row r="50" spans="8:14">
      <c r="H50" s="91">
        <v>46</v>
      </c>
      <c r="I50" s="93">
        <v>0.181915306</v>
      </c>
      <c r="J50" s="93">
        <v>0.22798354917748917</v>
      </c>
      <c r="K50" s="94">
        <f t="shared" si="1"/>
        <v>0.18555361211999999</v>
      </c>
      <c r="L50" s="94">
        <f t="shared" si="2"/>
        <v>0.23254322016103895</v>
      </c>
      <c r="M50" s="94">
        <f t="shared" si="3"/>
        <v>0.18555361211999999</v>
      </c>
      <c r="N50" s="91">
        <f t="shared" si="0"/>
        <v>0</v>
      </c>
    </row>
    <row r="51" spans="8:14">
      <c r="H51" s="91">
        <v>47</v>
      </c>
      <c r="I51" s="93">
        <v>0.181915306</v>
      </c>
      <c r="J51" s="93">
        <v>0.22798354917748917</v>
      </c>
      <c r="K51" s="94">
        <f t="shared" si="1"/>
        <v>0.18555361211999999</v>
      </c>
      <c r="L51" s="94">
        <f t="shared" si="2"/>
        <v>0.23254322016103895</v>
      </c>
      <c r="M51" s="94">
        <f t="shared" si="3"/>
        <v>0.18555361211999999</v>
      </c>
      <c r="N51" s="91">
        <f t="shared" si="0"/>
        <v>0</v>
      </c>
    </row>
    <row r="52" spans="8:14">
      <c r="H52" s="91">
        <v>48</v>
      </c>
      <c r="I52" s="93">
        <v>0.17452250571428571</v>
      </c>
      <c r="J52" s="93">
        <v>0.1745225056277056</v>
      </c>
      <c r="K52" s="94">
        <f t="shared" si="1"/>
        <v>0.17801295582857143</v>
      </c>
      <c r="L52" s="94">
        <f t="shared" si="2"/>
        <v>0.17801295574025972</v>
      </c>
      <c r="M52" s="94">
        <f t="shared" si="3"/>
        <v>0.17801295582857143</v>
      </c>
      <c r="N52" s="91">
        <f t="shared" si="0"/>
        <v>0</v>
      </c>
    </row>
    <row r="53" spans="8:14">
      <c r="H53" s="91">
        <v>49</v>
      </c>
      <c r="I53" s="93">
        <v>0.17452250571428571</v>
      </c>
      <c r="J53" s="93">
        <v>0.1745225056277056</v>
      </c>
      <c r="K53" s="94">
        <f t="shared" si="1"/>
        <v>0.17801295582857143</v>
      </c>
      <c r="L53" s="94">
        <f t="shared" si="2"/>
        <v>0.17801295574025972</v>
      </c>
      <c r="M53" s="94">
        <f t="shared" si="3"/>
        <v>0.17801295582857143</v>
      </c>
      <c r="N53" s="91">
        <f t="shared" si="0"/>
        <v>0</v>
      </c>
    </row>
    <row r="54" spans="8:14">
      <c r="H54" s="91">
        <v>50</v>
      </c>
      <c r="I54" s="93">
        <v>0.11705867142857143</v>
      </c>
      <c r="J54" s="93">
        <v>0.11705867099567101</v>
      </c>
      <c r="K54" s="94">
        <f t="shared" si="1"/>
        <v>0.11939984485714286</v>
      </c>
      <c r="L54" s="94">
        <f t="shared" si="2"/>
        <v>0.11939984441558443</v>
      </c>
      <c r="M54" s="94">
        <f t="shared" si="3"/>
        <v>0.11939984485714286</v>
      </c>
      <c r="N54" s="91">
        <f t="shared" si="0"/>
        <v>0</v>
      </c>
    </row>
    <row r="55" spans="8:14">
      <c r="H55" s="91">
        <v>51</v>
      </c>
      <c r="I55" s="93">
        <v>2.3615112857142857E-2</v>
      </c>
      <c r="J55" s="93">
        <v>2.3615112554112555E-2</v>
      </c>
      <c r="K55" s="94">
        <f t="shared" si="1"/>
        <v>2.4087415114285714E-2</v>
      </c>
      <c r="L55" s="94">
        <f t="shared" si="2"/>
        <v>2.4087414805194808E-2</v>
      </c>
      <c r="M55" s="94">
        <f t="shared" si="3"/>
        <v>2.4087415114285714E-2</v>
      </c>
      <c r="N55" s="91">
        <f t="shared" si="0"/>
        <v>0</v>
      </c>
    </row>
    <row r="56" spans="8:14">
      <c r="H56" s="91">
        <v>52</v>
      </c>
      <c r="I56" s="93">
        <v>0.29605425571428567</v>
      </c>
      <c r="J56" s="93">
        <v>0.45703674891774887</v>
      </c>
      <c r="K56" s="94">
        <f t="shared" si="1"/>
        <v>0.30197534082857141</v>
      </c>
      <c r="L56" s="94">
        <f t="shared" si="2"/>
        <v>0.46617748389610386</v>
      </c>
      <c r="M56" s="94">
        <f t="shared" si="3"/>
        <v>0.30197534082857141</v>
      </c>
      <c r="N56" s="91">
        <f t="shared" si="0"/>
        <v>0</v>
      </c>
    </row>
    <row r="57" spans="8:14">
      <c r="H57" s="91">
        <v>53</v>
      </c>
      <c r="I57" s="93">
        <v>0.7392500557142857</v>
      </c>
      <c r="J57" s="93">
        <v>0.75209759740259741</v>
      </c>
      <c r="K57" s="94">
        <f t="shared" si="1"/>
        <v>0.75403505682857142</v>
      </c>
      <c r="L57" s="94">
        <f t="shared" si="2"/>
        <v>0.76713954935064932</v>
      </c>
      <c r="M57" s="94">
        <f t="shared" si="3"/>
        <v>0.75403505682857142</v>
      </c>
      <c r="N57" s="91">
        <f t="shared" si="0"/>
        <v>0</v>
      </c>
    </row>
    <row r="58" spans="8:14">
      <c r="H58" s="91">
        <v>54</v>
      </c>
      <c r="I58" s="93">
        <v>1.21233477</v>
      </c>
      <c r="J58" s="93">
        <v>1.065055225108225</v>
      </c>
      <c r="K58" s="94">
        <f t="shared" si="1"/>
        <v>1.2365814654</v>
      </c>
      <c r="L58" s="94">
        <f t="shared" si="2"/>
        <v>1.0863563296103895</v>
      </c>
      <c r="M58" s="94">
        <f t="shared" si="3"/>
        <v>1.2365814654</v>
      </c>
      <c r="N58" s="91">
        <f t="shared" si="0"/>
        <v>0</v>
      </c>
    </row>
    <row r="59" spans="8:14">
      <c r="H59" s="91">
        <v>55</v>
      </c>
      <c r="I59" s="93">
        <v>1.21233477</v>
      </c>
      <c r="J59" s="93">
        <v>1.065055225108225</v>
      </c>
      <c r="K59" s="94">
        <f t="shared" si="1"/>
        <v>1.2365814654</v>
      </c>
      <c r="L59" s="94">
        <f t="shared" si="2"/>
        <v>1.0863563296103895</v>
      </c>
      <c r="M59" s="94">
        <f t="shared" si="3"/>
        <v>1.2365814654</v>
      </c>
      <c r="N59" s="91">
        <f t="shared" si="0"/>
        <v>0</v>
      </c>
    </row>
    <row r="60" spans="8:14">
      <c r="H60" s="91">
        <v>56</v>
      </c>
      <c r="I60" s="93">
        <v>1.5848887985714286</v>
      </c>
      <c r="J60" s="93">
        <v>1.53967596017316</v>
      </c>
      <c r="K60" s="94">
        <f t="shared" si="1"/>
        <v>1.6165865745428571</v>
      </c>
      <c r="L60" s="94">
        <f t="shared" si="2"/>
        <v>1.5704694793766232</v>
      </c>
      <c r="M60" s="94">
        <f t="shared" si="3"/>
        <v>1.6165865745428571</v>
      </c>
      <c r="N60" s="91">
        <f t="shared" si="0"/>
        <v>0</v>
      </c>
    </row>
    <row r="61" spans="8:14">
      <c r="H61" s="91">
        <v>57</v>
      </c>
      <c r="I61" s="93">
        <v>1.6057840371428573</v>
      </c>
      <c r="J61" s="93">
        <v>1.5605711982683981</v>
      </c>
      <c r="K61" s="94">
        <f t="shared" si="1"/>
        <v>1.6378997178857144</v>
      </c>
      <c r="L61" s="94">
        <f t="shared" si="2"/>
        <v>1.5917826222337661</v>
      </c>
      <c r="M61" s="94">
        <f t="shared" si="3"/>
        <v>1.6378997178857144</v>
      </c>
      <c r="N61" s="91">
        <f t="shared" si="0"/>
        <v>0</v>
      </c>
    </row>
    <row r="62" spans="8:14">
      <c r="H62" s="91">
        <v>58</v>
      </c>
      <c r="I62" s="93">
        <v>2.130453022857143</v>
      </c>
      <c r="J62" s="93">
        <v>1.8870861593073589</v>
      </c>
      <c r="K62" s="94">
        <f t="shared" si="1"/>
        <v>2.173062083314286</v>
      </c>
      <c r="L62" s="94">
        <f t="shared" si="2"/>
        <v>1.9248278824935061</v>
      </c>
      <c r="M62" s="94">
        <f t="shared" si="3"/>
        <v>2.173062083314286</v>
      </c>
      <c r="N62" s="91">
        <f t="shared" si="0"/>
        <v>0</v>
      </c>
    </row>
    <row r="63" spans="8:14">
      <c r="H63" s="91">
        <v>59</v>
      </c>
      <c r="I63" s="93">
        <v>1.8580138800000001</v>
      </c>
      <c r="J63" s="93">
        <v>1.4536645229437226</v>
      </c>
      <c r="K63" s="94">
        <f t="shared" si="1"/>
        <v>1.8951741576000001</v>
      </c>
      <c r="L63" s="94">
        <f t="shared" si="2"/>
        <v>1.482737813402597</v>
      </c>
      <c r="M63" s="94">
        <f t="shared" si="3"/>
        <v>1.8951741576000001</v>
      </c>
      <c r="N63" s="91">
        <f t="shared" si="0"/>
        <v>0</v>
      </c>
    </row>
    <row r="64" spans="8:14">
      <c r="H64" s="91">
        <v>60</v>
      </c>
      <c r="I64" s="93">
        <v>1.8761132085714285</v>
      </c>
      <c r="J64" s="93">
        <v>1.4589116051948052</v>
      </c>
      <c r="K64" s="94">
        <f t="shared" si="1"/>
        <v>1.9136354727428571</v>
      </c>
      <c r="L64" s="94">
        <f t="shared" si="2"/>
        <v>1.4880898372987013</v>
      </c>
      <c r="M64" s="94">
        <f t="shared" si="3"/>
        <v>1.9136354727428571</v>
      </c>
      <c r="N64" s="91">
        <f t="shared" si="0"/>
        <v>0</v>
      </c>
    </row>
    <row r="65" spans="8:14">
      <c r="H65" s="91">
        <v>61</v>
      </c>
      <c r="I65" s="93">
        <v>1.5454723714285714</v>
      </c>
      <c r="J65" s="93">
        <v>1.4485249385281385</v>
      </c>
      <c r="K65" s="94">
        <f t="shared" si="1"/>
        <v>1.5763818188571428</v>
      </c>
      <c r="L65" s="94">
        <f t="shared" si="2"/>
        <v>1.4774954372987013</v>
      </c>
      <c r="M65" s="94">
        <f t="shared" si="3"/>
        <v>1.5763818188571428</v>
      </c>
      <c r="N65" s="91">
        <f t="shared" si="0"/>
        <v>0</v>
      </c>
    </row>
    <row r="66" spans="8:14">
      <c r="H66" s="91">
        <v>62</v>
      </c>
      <c r="I66" s="93">
        <v>1.6051880642857144</v>
      </c>
      <c r="J66" s="93">
        <v>1.508240632034632</v>
      </c>
      <c r="K66" s="94">
        <f t="shared" si="1"/>
        <v>1.6372918255714286</v>
      </c>
      <c r="L66" s="94">
        <f t="shared" si="2"/>
        <v>1.5384054446753246</v>
      </c>
      <c r="M66" s="94">
        <f t="shared" si="3"/>
        <v>1.6372918255714286</v>
      </c>
      <c r="N66" s="91">
        <f t="shared" si="0"/>
        <v>0</v>
      </c>
    </row>
    <row r="67" spans="8:14">
      <c r="H67" s="91">
        <v>63</v>
      </c>
      <c r="I67" s="93">
        <v>1.5147325928571429</v>
      </c>
      <c r="J67" s="93">
        <v>1.4650974735930735</v>
      </c>
      <c r="K67" s="94">
        <f t="shared" si="1"/>
        <v>1.5450272447142859</v>
      </c>
      <c r="L67" s="94">
        <f t="shared" si="2"/>
        <v>1.4943994230649351</v>
      </c>
      <c r="M67" s="94">
        <f t="shared" si="3"/>
        <v>1.5450272447142859</v>
      </c>
      <c r="N67" s="91">
        <f t="shared" si="0"/>
        <v>0</v>
      </c>
    </row>
    <row r="68" spans="8:14">
      <c r="H68" s="91">
        <v>64</v>
      </c>
      <c r="I68" s="93">
        <v>1.6933561985714285</v>
      </c>
      <c r="J68" s="93">
        <v>1.6437210796536796</v>
      </c>
      <c r="K68" s="94">
        <f t="shared" si="1"/>
        <v>1.727223322542857</v>
      </c>
      <c r="L68" s="94">
        <f t="shared" si="2"/>
        <v>1.6765955012467533</v>
      </c>
      <c r="M68" s="94">
        <f t="shared" si="3"/>
        <v>1.727223322542857</v>
      </c>
      <c r="N68" s="91">
        <f t="shared" si="0"/>
        <v>0</v>
      </c>
    </row>
    <row r="69" spans="8:14">
      <c r="H69" s="91">
        <v>65</v>
      </c>
      <c r="I69" s="93">
        <v>1.6650311271428571</v>
      </c>
      <c r="J69" s="93">
        <v>1.5968889757575755</v>
      </c>
      <c r="K69" s="94">
        <f t="shared" si="1"/>
        <v>1.6983317496857142</v>
      </c>
      <c r="L69" s="94">
        <f t="shared" si="2"/>
        <v>1.6288267552727271</v>
      </c>
      <c r="M69" s="94">
        <f t="shared" si="3"/>
        <v>1.6983317496857142</v>
      </c>
      <c r="N69" s="91">
        <f t="shared" ref="N69:N132" si="4">IF(L69=$B$7,1,0)</f>
        <v>0</v>
      </c>
    </row>
    <row r="70" spans="8:14">
      <c r="H70" s="91">
        <v>66</v>
      </c>
      <c r="I70" s="93">
        <v>1.7074813314285713</v>
      </c>
      <c r="J70" s="93">
        <v>1.8560002363636361</v>
      </c>
      <c r="K70" s="94">
        <f t="shared" ref="K70:K133" si="5">I70*(1+$B$19/100)</f>
        <v>1.7416309580571427</v>
      </c>
      <c r="L70" s="94">
        <f t="shared" ref="L70:L133" si="6">J70*(1+$B$19/100)</f>
        <v>1.8931202410909089</v>
      </c>
      <c r="M70" s="94">
        <f t="shared" ref="M70:M133" si="7">IF($B$25&gt;=$B$23-0.2,MIN(K70),IF(N70=1,MAX(L70,$B$27),L70))</f>
        <v>1.7416309580571427</v>
      </c>
      <c r="N70" s="91">
        <f t="shared" si="4"/>
        <v>0</v>
      </c>
    </row>
    <row r="71" spans="8:14">
      <c r="H71" s="91">
        <v>67</v>
      </c>
      <c r="I71" s="93">
        <v>1.7813621542857143</v>
      </c>
      <c r="J71" s="93">
        <v>1.8521073523809524</v>
      </c>
      <c r="K71" s="94">
        <f t="shared" si="5"/>
        <v>1.8169893973714286</v>
      </c>
      <c r="L71" s="94">
        <f t="shared" si="6"/>
        <v>1.8891494994285714</v>
      </c>
      <c r="M71" s="94">
        <f t="shared" si="7"/>
        <v>1.8169893973714286</v>
      </c>
      <c r="N71" s="91">
        <f t="shared" si="4"/>
        <v>0</v>
      </c>
    </row>
    <row r="72" spans="8:14">
      <c r="H72" s="91">
        <v>68</v>
      </c>
      <c r="I72" s="93">
        <v>2.1383202071428569</v>
      </c>
      <c r="J72" s="93">
        <v>2.0573548329004332</v>
      </c>
      <c r="K72" s="94">
        <f t="shared" si="5"/>
        <v>2.1810866112857141</v>
      </c>
      <c r="L72" s="94">
        <f t="shared" si="6"/>
        <v>2.0985019295584419</v>
      </c>
      <c r="M72" s="94">
        <f t="shared" si="7"/>
        <v>2.1810866112857141</v>
      </c>
      <c r="N72" s="91">
        <f t="shared" si="4"/>
        <v>0</v>
      </c>
    </row>
    <row r="73" spans="8:14">
      <c r="H73" s="91">
        <v>69</v>
      </c>
      <c r="I73" s="93">
        <v>2.1218343871428571</v>
      </c>
      <c r="J73" s="93">
        <v>2.0408690121212123</v>
      </c>
      <c r="K73" s="94">
        <f t="shared" si="5"/>
        <v>2.1642710748857144</v>
      </c>
      <c r="L73" s="94">
        <f t="shared" si="6"/>
        <v>2.0816863923636366</v>
      </c>
      <c r="M73" s="94">
        <f t="shared" si="7"/>
        <v>2.1642710748857144</v>
      </c>
      <c r="N73" s="91">
        <f t="shared" si="4"/>
        <v>0</v>
      </c>
    </row>
    <row r="74" spans="8:14">
      <c r="H74" s="91">
        <v>70</v>
      </c>
      <c r="I74" s="93">
        <v>2.0832950041428573</v>
      </c>
      <c r="J74" s="93">
        <v>2.1166499186147183</v>
      </c>
      <c r="K74" s="94">
        <f t="shared" si="5"/>
        <v>2.1249609042257145</v>
      </c>
      <c r="L74" s="94">
        <f t="shared" si="6"/>
        <v>2.1589829169870125</v>
      </c>
      <c r="M74" s="94">
        <f t="shared" si="7"/>
        <v>2.1249609042257145</v>
      </c>
      <c r="N74" s="91">
        <f t="shared" si="4"/>
        <v>0</v>
      </c>
    </row>
    <row r="75" spans="8:14">
      <c r="H75" s="91">
        <v>71</v>
      </c>
      <c r="I75" s="93">
        <v>1.9696253598571427</v>
      </c>
      <c r="J75" s="93">
        <v>2.0029802735930735</v>
      </c>
      <c r="K75" s="94">
        <f t="shared" si="5"/>
        <v>2.0090178670542858</v>
      </c>
      <c r="L75" s="94">
        <f t="shared" si="6"/>
        <v>2.0430398790649349</v>
      </c>
      <c r="M75" s="94">
        <f t="shared" si="7"/>
        <v>2.0090178670542858</v>
      </c>
      <c r="N75" s="91">
        <f t="shared" si="4"/>
        <v>0</v>
      </c>
    </row>
    <row r="76" spans="8:14">
      <c r="H76" s="91">
        <v>72</v>
      </c>
      <c r="I76" s="93">
        <v>1.5870535727142856</v>
      </c>
      <c r="J76" s="93">
        <v>1.8370695463203464</v>
      </c>
      <c r="K76" s="94">
        <f t="shared" si="5"/>
        <v>1.6187946441685714</v>
      </c>
      <c r="L76" s="94">
        <f t="shared" si="6"/>
        <v>1.8738109372467533</v>
      </c>
      <c r="M76" s="94">
        <f t="shared" si="7"/>
        <v>1.6187946441685714</v>
      </c>
      <c r="N76" s="91">
        <f t="shared" si="4"/>
        <v>0</v>
      </c>
    </row>
    <row r="77" spans="8:14">
      <c r="H77" s="91">
        <v>73</v>
      </c>
      <c r="I77" s="93">
        <v>2.1443877985714286</v>
      </c>
      <c r="J77" s="93">
        <v>2.0784973246753244</v>
      </c>
      <c r="K77" s="94">
        <f t="shared" si="5"/>
        <v>2.187275554542857</v>
      </c>
      <c r="L77" s="94">
        <f t="shared" si="6"/>
        <v>2.1200672711688311</v>
      </c>
      <c r="M77" s="94">
        <f t="shared" si="7"/>
        <v>2.187275554542857</v>
      </c>
      <c r="N77" s="91">
        <f t="shared" si="4"/>
        <v>0</v>
      </c>
    </row>
    <row r="78" spans="8:14">
      <c r="H78" s="91">
        <v>74</v>
      </c>
      <c r="I78" s="93">
        <v>1.8065351757142858</v>
      </c>
      <c r="J78" s="93">
        <v>2.186206485714286</v>
      </c>
      <c r="K78" s="94">
        <f t="shared" si="5"/>
        <v>1.8426658792285715</v>
      </c>
      <c r="L78" s="94">
        <f t="shared" si="6"/>
        <v>2.2299306154285716</v>
      </c>
      <c r="M78" s="94">
        <f t="shared" si="7"/>
        <v>1.8426658792285715</v>
      </c>
      <c r="N78" s="91">
        <f t="shared" si="4"/>
        <v>0</v>
      </c>
    </row>
    <row r="79" spans="8:14">
      <c r="H79" s="91">
        <v>75</v>
      </c>
      <c r="I79" s="93">
        <v>1.8016430742857144</v>
      </c>
      <c r="J79" s="93">
        <v>1.9660970051948052</v>
      </c>
      <c r="K79" s="94">
        <f t="shared" si="5"/>
        <v>1.8376759357714287</v>
      </c>
      <c r="L79" s="94">
        <f t="shared" si="6"/>
        <v>2.0054189452987012</v>
      </c>
      <c r="M79" s="94">
        <f t="shared" si="7"/>
        <v>1.8376759357714287</v>
      </c>
      <c r="N79" s="91">
        <f t="shared" si="4"/>
        <v>0</v>
      </c>
    </row>
    <row r="80" spans="8:14">
      <c r="H80" s="91">
        <v>76</v>
      </c>
      <c r="I80" s="93">
        <v>1.7584132014285712</v>
      </c>
      <c r="J80" s="93">
        <v>1.9228671324675324</v>
      </c>
      <c r="K80" s="94">
        <f t="shared" si="5"/>
        <v>1.7935814654571427</v>
      </c>
      <c r="L80" s="94">
        <f t="shared" si="6"/>
        <v>1.961324475116883</v>
      </c>
      <c r="M80" s="94">
        <f t="shared" si="7"/>
        <v>1.7935814654571427</v>
      </c>
      <c r="N80" s="91">
        <f t="shared" si="4"/>
        <v>0</v>
      </c>
    </row>
    <row r="81" spans="8:14">
      <c r="H81" s="91">
        <v>77</v>
      </c>
      <c r="I81" s="93">
        <v>1.5520095187142857</v>
      </c>
      <c r="J81" s="93">
        <v>1.4527641411255412</v>
      </c>
      <c r="K81" s="94">
        <f t="shared" si="5"/>
        <v>1.5830497090885716</v>
      </c>
      <c r="L81" s="94">
        <f t="shared" si="6"/>
        <v>1.481819423948052</v>
      </c>
      <c r="M81" s="94">
        <f t="shared" si="7"/>
        <v>1.5830497090885716</v>
      </c>
      <c r="N81" s="91">
        <f t="shared" si="4"/>
        <v>0</v>
      </c>
    </row>
    <row r="82" spans="8:14">
      <c r="H82" s="91">
        <v>78</v>
      </c>
      <c r="I82" s="93">
        <v>1.9508678159999999</v>
      </c>
      <c r="J82" s="93">
        <v>1.6189454831168832</v>
      </c>
      <c r="K82" s="94">
        <f t="shared" si="5"/>
        <v>1.98988517232</v>
      </c>
      <c r="L82" s="94">
        <f t="shared" si="6"/>
        <v>1.6513243927792209</v>
      </c>
      <c r="M82" s="94">
        <f t="shared" si="7"/>
        <v>1.98988517232</v>
      </c>
      <c r="N82" s="91">
        <f t="shared" si="4"/>
        <v>0</v>
      </c>
    </row>
    <row r="83" spans="8:14">
      <c r="H83" s="91">
        <v>79</v>
      </c>
      <c r="I83" s="93">
        <v>2.1707698174285714</v>
      </c>
      <c r="J83" s="93">
        <v>1.9932534484848483</v>
      </c>
      <c r="K83" s="94">
        <f t="shared" si="5"/>
        <v>2.2141852137771427</v>
      </c>
      <c r="L83" s="94">
        <f t="shared" si="6"/>
        <v>2.0331185174545454</v>
      </c>
      <c r="M83" s="94">
        <f t="shared" si="7"/>
        <v>2.2141852137771427</v>
      </c>
      <c r="N83" s="91">
        <f t="shared" si="4"/>
        <v>0</v>
      </c>
    </row>
    <row r="84" spans="8:14">
      <c r="H84" s="91">
        <v>80</v>
      </c>
      <c r="I84" s="93">
        <v>1.5709853872857142</v>
      </c>
      <c r="J84" s="93">
        <v>1.9770147558441558</v>
      </c>
      <c r="K84" s="94">
        <f t="shared" si="5"/>
        <v>1.6024050950314286</v>
      </c>
      <c r="L84" s="94">
        <f t="shared" si="6"/>
        <v>2.0165550509610388</v>
      </c>
      <c r="M84" s="94">
        <f t="shared" si="7"/>
        <v>1.6024050950314286</v>
      </c>
      <c r="N84" s="91">
        <f t="shared" si="4"/>
        <v>0</v>
      </c>
    </row>
    <row r="85" spans="8:14">
      <c r="H85" s="91">
        <v>81</v>
      </c>
      <c r="I85" s="93">
        <v>1.3736620587142856</v>
      </c>
      <c r="J85" s="93">
        <v>1.5728905480519479</v>
      </c>
      <c r="K85" s="94">
        <f t="shared" si="5"/>
        <v>1.4011352998885713</v>
      </c>
      <c r="L85" s="94">
        <f t="shared" si="6"/>
        <v>1.604348359012987</v>
      </c>
      <c r="M85" s="94">
        <f t="shared" si="7"/>
        <v>1.4011352998885713</v>
      </c>
      <c r="N85" s="91">
        <f t="shared" si="4"/>
        <v>0</v>
      </c>
    </row>
    <row r="86" spans="8:14">
      <c r="H86" s="91">
        <v>82</v>
      </c>
      <c r="I86" s="93">
        <v>0.8871843732857142</v>
      </c>
      <c r="J86" s="93">
        <v>1.2932137301298703</v>
      </c>
      <c r="K86" s="94">
        <f t="shared" si="5"/>
        <v>0.90492806075142851</v>
      </c>
      <c r="L86" s="94">
        <f t="shared" si="6"/>
        <v>1.3190780047324677</v>
      </c>
      <c r="M86" s="94">
        <f t="shared" si="7"/>
        <v>0.90492806075142851</v>
      </c>
      <c r="N86" s="91">
        <f t="shared" si="4"/>
        <v>0</v>
      </c>
    </row>
    <row r="87" spans="8:14">
      <c r="H87" s="91">
        <v>83</v>
      </c>
      <c r="I87" s="93">
        <v>1.3446916789999999</v>
      </c>
      <c r="J87" s="93">
        <v>1.7375336262337662</v>
      </c>
      <c r="K87" s="94">
        <f t="shared" si="5"/>
        <v>1.3715855125799998</v>
      </c>
      <c r="L87" s="94">
        <f t="shared" si="6"/>
        <v>1.7722842987584415</v>
      </c>
      <c r="M87" s="94">
        <f t="shared" si="7"/>
        <v>1.3715855125799998</v>
      </c>
      <c r="N87" s="91">
        <f t="shared" si="4"/>
        <v>0</v>
      </c>
    </row>
    <row r="88" spans="8:14">
      <c r="H88" s="91">
        <v>84</v>
      </c>
      <c r="I88" s="93">
        <v>1.7307873589999996</v>
      </c>
      <c r="J88" s="93">
        <v>2.0401454522077924</v>
      </c>
      <c r="K88" s="94">
        <f t="shared" si="5"/>
        <v>1.7654031061799995</v>
      </c>
      <c r="L88" s="94">
        <f t="shared" si="6"/>
        <v>2.0809483612519482</v>
      </c>
      <c r="M88" s="94">
        <f t="shared" si="7"/>
        <v>1.7654031061799995</v>
      </c>
      <c r="N88" s="91">
        <f t="shared" si="4"/>
        <v>0</v>
      </c>
    </row>
    <row r="89" spans="8:14">
      <c r="H89" s="91">
        <v>85</v>
      </c>
      <c r="I89" s="93">
        <v>1.2265601688571428</v>
      </c>
      <c r="J89" s="93">
        <v>1.7685952186147185</v>
      </c>
      <c r="K89" s="94">
        <f t="shared" si="5"/>
        <v>1.2510913722342858</v>
      </c>
      <c r="L89" s="94">
        <f t="shared" si="6"/>
        <v>1.8039671229870129</v>
      </c>
      <c r="M89" s="94">
        <f t="shared" si="7"/>
        <v>1.2510913722342858</v>
      </c>
      <c r="N89" s="91">
        <f t="shared" si="4"/>
        <v>0</v>
      </c>
    </row>
    <row r="90" spans="8:14">
      <c r="H90" s="91">
        <v>86</v>
      </c>
      <c r="I90" s="93">
        <v>0.89288604028571428</v>
      </c>
      <c r="J90" s="93">
        <v>1.2805151233766234</v>
      </c>
      <c r="K90" s="94">
        <f t="shared" si="5"/>
        <v>0.91074376109142863</v>
      </c>
      <c r="L90" s="94">
        <f t="shared" si="6"/>
        <v>1.3061254258441559</v>
      </c>
      <c r="M90" s="94">
        <f t="shared" si="7"/>
        <v>0.91074376109142863</v>
      </c>
      <c r="N90" s="91">
        <f t="shared" si="4"/>
        <v>0</v>
      </c>
    </row>
    <row r="91" spans="8:14">
      <c r="H91" s="91">
        <v>87</v>
      </c>
      <c r="I91" s="93">
        <v>0.89288604028571428</v>
      </c>
      <c r="J91" s="93">
        <v>0.79621477705627708</v>
      </c>
      <c r="K91" s="94">
        <f t="shared" si="5"/>
        <v>0.91074376109142863</v>
      </c>
      <c r="L91" s="94">
        <f t="shared" si="6"/>
        <v>0.81213907259740259</v>
      </c>
      <c r="M91" s="94">
        <f t="shared" si="7"/>
        <v>0.91074376109142863</v>
      </c>
      <c r="N91" s="91">
        <f t="shared" si="4"/>
        <v>0</v>
      </c>
    </row>
    <row r="92" spans="8:14">
      <c r="H92" s="91">
        <v>88</v>
      </c>
      <c r="I92" s="93">
        <v>0.89288604028571428</v>
      </c>
      <c r="J92" s="93">
        <v>0.79621477705627708</v>
      </c>
      <c r="K92" s="94">
        <f t="shared" si="5"/>
        <v>0.91074376109142863</v>
      </c>
      <c r="L92" s="94">
        <f t="shared" si="6"/>
        <v>0.81213907259740259</v>
      </c>
      <c r="M92" s="94">
        <f t="shared" si="7"/>
        <v>0.91074376109142863</v>
      </c>
      <c r="N92" s="91">
        <f t="shared" si="4"/>
        <v>0</v>
      </c>
    </row>
    <row r="93" spans="8:14">
      <c r="H93" s="91">
        <v>89</v>
      </c>
      <c r="I93" s="93">
        <v>1.1612965685714285</v>
      </c>
      <c r="J93" s="93">
        <v>1.040614498008658</v>
      </c>
      <c r="K93" s="94">
        <f t="shared" si="5"/>
        <v>1.1845224999428572</v>
      </c>
      <c r="L93" s="94">
        <f t="shared" si="6"/>
        <v>1.0614267879688313</v>
      </c>
      <c r="M93" s="94">
        <f t="shared" si="7"/>
        <v>1.1845224999428572</v>
      </c>
      <c r="N93" s="91">
        <f t="shared" si="4"/>
        <v>0</v>
      </c>
    </row>
    <row r="94" spans="8:14">
      <c r="H94" s="91">
        <v>90</v>
      </c>
      <c r="I94" s="93">
        <v>0.70378926285714283</v>
      </c>
      <c r="J94" s="93">
        <v>1.0464377793939392</v>
      </c>
      <c r="K94" s="94">
        <f t="shared" si="5"/>
        <v>0.71786504811428564</v>
      </c>
      <c r="L94" s="94">
        <f t="shared" si="6"/>
        <v>1.067366534981818</v>
      </c>
      <c r="M94" s="94">
        <f t="shared" si="7"/>
        <v>0.71786504811428564</v>
      </c>
      <c r="N94" s="91">
        <f t="shared" si="4"/>
        <v>0</v>
      </c>
    </row>
    <row r="95" spans="8:14">
      <c r="H95" s="91">
        <v>91</v>
      </c>
      <c r="I95" s="93">
        <v>0.75028925749999997</v>
      </c>
      <c r="J95" s="93">
        <v>0.75028926818181829</v>
      </c>
      <c r="K95" s="94">
        <f t="shared" si="5"/>
        <v>0.76529504265000003</v>
      </c>
      <c r="L95" s="94">
        <f t="shared" si="6"/>
        <v>0.76529505354545468</v>
      </c>
      <c r="M95" s="94">
        <f t="shared" si="7"/>
        <v>0.76529504265000003</v>
      </c>
      <c r="N95" s="91">
        <f t="shared" si="4"/>
        <v>0</v>
      </c>
    </row>
    <row r="96" spans="8:14">
      <c r="H96" s="91">
        <v>92</v>
      </c>
      <c r="I96" s="93">
        <v>1.1651158259999999</v>
      </c>
      <c r="J96" s="93">
        <v>1.1651158266666666</v>
      </c>
      <c r="K96" s="94">
        <f t="shared" si="5"/>
        <v>1.1884181425199998</v>
      </c>
      <c r="L96" s="94">
        <f t="shared" si="6"/>
        <v>1.1884181431999998</v>
      </c>
      <c r="M96" s="94">
        <f t="shared" si="7"/>
        <v>1.1884181425199998</v>
      </c>
      <c r="N96" s="91">
        <f t="shared" si="4"/>
        <v>0</v>
      </c>
    </row>
    <row r="97" spans="8:14">
      <c r="H97" s="91">
        <v>93</v>
      </c>
      <c r="I97" s="93">
        <v>1.454726205</v>
      </c>
      <c r="J97" s="93">
        <v>1.454726209090909</v>
      </c>
      <c r="K97" s="94">
        <f t="shared" si="5"/>
        <v>1.4838207291000001</v>
      </c>
      <c r="L97" s="94">
        <f t="shared" si="6"/>
        <v>1.4838207332727271</v>
      </c>
      <c r="M97" s="94">
        <f t="shared" si="7"/>
        <v>1.4838207291000001</v>
      </c>
      <c r="N97" s="91">
        <f t="shared" si="4"/>
        <v>0</v>
      </c>
    </row>
    <row r="98" spans="8:14">
      <c r="H98" s="91">
        <v>94</v>
      </c>
      <c r="I98" s="93">
        <v>1.2469081757142857</v>
      </c>
      <c r="J98" s="93">
        <v>1.2469081792207792</v>
      </c>
      <c r="K98" s="94">
        <f t="shared" si="5"/>
        <v>1.2718463392285715</v>
      </c>
      <c r="L98" s="94">
        <f t="shared" si="6"/>
        <v>1.2718463428051949</v>
      </c>
      <c r="M98" s="94">
        <f t="shared" si="7"/>
        <v>1.2718463392285715</v>
      </c>
      <c r="N98" s="91">
        <f t="shared" si="4"/>
        <v>0</v>
      </c>
    </row>
    <row r="99" spans="8:14">
      <c r="H99" s="91">
        <v>95</v>
      </c>
      <c r="I99" s="93">
        <v>1.4841971328571428</v>
      </c>
      <c r="J99" s="93">
        <v>1.4841971316017315</v>
      </c>
      <c r="K99" s="94">
        <f t="shared" si="5"/>
        <v>1.5138810755142857</v>
      </c>
      <c r="L99" s="94">
        <f t="shared" si="6"/>
        <v>1.5138810742337661</v>
      </c>
      <c r="M99" s="94">
        <f t="shared" si="7"/>
        <v>1.5138810755142857</v>
      </c>
      <c r="N99" s="91">
        <f t="shared" si="4"/>
        <v>0</v>
      </c>
    </row>
    <row r="100" spans="8:14">
      <c r="H100" s="91">
        <v>96</v>
      </c>
      <c r="I100" s="93">
        <v>1.4176888185714287</v>
      </c>
      <c r="J100" s="93">
        <v>1.4176888173160171</v>
      </c>
      <c r="K100" s="94">
        <f t="shared" si="5"/>
        <v>1.4460425949428573</v>
      </c>
      <c r="L100" s="94">
        <f t="shared" si="6"/>
        <v>1.4460425936623376</v>
      </c>
      <c r="M100" s="94">
        <f t="shared" si="7"/>
        <v>1.4460425949428573</v>
      </c>
      <c r="N100" s="91">
        <f t="shared" si="4"/>
        <v>0</v>
      </c>
    </row>
    <row r="101" spans="8:14">
      <c r="H101" s="91">
        <v>97</v>
      </c>
      <c r="I101" s="93">
        <v>1.7619743714285714</v>
      </c>
      <c r="J101" s="93">
        <v>1.7619743636363636</v>
      </c>
      <c r="K101" s="94">
        <f t="shared" si="5"/>
        <v>1.7972138588571429</v>
      </c>
      <c r="L101" s="94">
        <f t="shared" si="6"/>
        <v>1.7972138509090909</v>
      </c>
      <c r="M101" s="94">
        <f t="shared" si="7"/>
        <v>1.7972138588571429</v>
      </c>
      <c r="N101" s="91">
        <f t="shared" si="4"/>
        <v>0</v>
      </c>
    </row>
    <row r="102" spans="8:14">
      <c r="H102" s="91">
        <v>98</v>
      </c>
      <c r="I102" s="93">
        <v>1.7828010714285714</v>
      </c>
      <c r="J102" s="93">
        <v>1.7828010562770562</v>
      </c>
      <c r="K102" s="94">
        <f t="shared" si="5"/>
        <v>1.8184570928571429</v>
      </c>
      <c r="L102" s="94">
        <f t="shared" si="6"/>
        <v>1.8184570774025974</v>
      </c>
      <c r="M102" s="94">
        <f t="shared" si="7"/>
        <v>1.8184570928571429</v>
      </c>
      <c r="N102" s="91">
        <f t="shared" si="4"/>
        <v>0</v>
      </c>
    </row>
    <row r="103" spans="8:14">
      <c r="H103" s="91">
        <v>99</v>
      </c>
      <c r="I103" s="93">
        <v>1.3793122</v>
      </c>
      <c r="J103" s="93">
        <v>1.3793121904761902</v>
      </c>
      <c r="K103" s="94">
        <f t="shared" si="5"/>
        <v>1.4068984440000001</v>
      </c>
      <c r="L103" s="94">
        <f t="shared" si="6"/>
        <v>1.406898434285714</v>
      </c>
      <c r="M103" s="94">
        <f t="shared" si="7"/>
        <v>1.4068984440000001</v>
      </c>
      <c r="N103" s="91">
        <f t="shared" si="4"/>
        <v>0</v>
      </c>
    </row>
    <row r="104" spans="8:14">
      <c r="H104" s="91">
        <v>100</v>
      </c>
      <c r="I104" s="93">
        <v>0.96462961428571425</v>
      </c>
      <c r="J104" s="93">
        <v>0.96462960173160162</v>
      </c>
      <c r="K104" s="94">
        <f t="shared" si="5"/>
        <v>0.98392220657142859</v>
      </c>
      <c r="L104" s="94">
        <f t="shared" si="6"/>
        <v>0.98392219376623369</v>
      </c>
      <c r="M104" s="94">
        <f t="shared" si="7"/>
        <v>0.98392220657142859</v>
      </c>
      <c r="N104" s="91">
        <f t="shared" si="4"/>
        <v>0</v>
      </c>
    </row>
    <row r="105" spans="8:14">
      <c r="H105" s="91">
        <v>101</v>
      </c>
      <c r="I105" s="93">
        <v>1.3310781714285713</v>
      </c>
      <c r="J105" s="93">
        <v>1.3310781558441556</v>
      </c>
      <c r="K105" s="94">
        <f t="shared" si="5"/>
        <v>1.3576997348571427</v>
      </c>
      <c r="L105" s="94">
        <f t="shared" si="6"/>
        <v>1.3576997189610387</v>
      </c>
      <c r="M105" s="94">
        <f t="shared" si="7"/>
        <v>1.3576997348571427</v>
      </c>
      <c r="N105" s="91">
        <f t="shared" si="4"/>
        <v>0</v>
      </c>
    </row>
    <row r="106" spans="8:14">
      <c r="H106" s="91">
        <v>102</v>
      </c>
      <c r="I106" s="93">
        <v>1.1095907485714285</v>
      </c>
      <c r="J106" s="93">
        <v>1.1095907385281385</v>
      </c>
      <c r="K106" s="94">
        <f t="shared" si="5"/>
        <v>1.1317825635428571</v>
      </c>
      <c r="L106" s="94">
        <f t="shared" si="6"/>
        <v>1.1317825532987014</v>
      </c>
      <c r="M106" s="94">
        <f t="shared" si="7"/>
        <v>1.1317825635428571</v>
      </c>
      <c r="N106" s="91">
        <f t="shared" si="4"/>
        <v>0</v>
      </c>
    </row>
    <row r="107" spans="8:14">
      <c r="H107" s="91">
        <v>103</v>
      </c>
      <c r="I107" s="93">
        <v>1.1095907485714285</v>
      </c>
      <c r="J107" s="93">
        <v>1.1095907385281385</v>
      </c>
      <c r="K107" s="94">
        <f t="shared" si="5"/>
        <v>1.1317825635428571</v>
      </c>
      <c r="L107" s="94">
        <f t="shared" si="6"/>
        <v>1.1317825532987014</v>
      </c>
      <c r="M107" s="94">
        <f t="shared" si="7"/>
        <v>1.1317825635428571</v>
      </c>
      <c r="N107" s="91">
        <f t="shared" si="4"/>
        <v>0</v>
      </c>
    </row>
    <row r="108" spans="8:14">
      <c r="H108" s="91">
        <v>104</v>
      </c>
      <c r="I108" s="93">
        <v>0.71867029142857142</v>
      </c>
      <c r="J108" s="93">
        <v>0.71867028831168833</v>
      </c>
      <c r="K108" s="94">
        <f t="shared" si="5"/>
        <v>0.73304369725714291</v>
      </c>
      <c r="L108" s="94">
        <f t="shared" si="6"/>
        <v>0.73304369407792214</v>
      </c>
      <c r="M108" s="94">
        <f t="shared" si="7"/>
        <v>0.73304369725714291</v>
      </c>
      <c r="N108" s="91">
        <f t="shared" si="4"/>
        <v>0</v>
      </c>
    </row>
    <row r="109" spans="8:14">
      <c r="H109" s="91">
        <v>105</v>
      </c>
      <c r="I109" s="93">
        <v>0.66080572000000004</v>
      </c>
      <c r="J109" s="93">
        <v>0.66080571688311696</v>
      </c>
      <c r="K109" s="94">
        <f t="shared" si="5"/>
        <v>0.67402183440000007</v>
      </c>
      <c r="L109" s="94">
        <f t="shared" si="6"/>
        <v>0.6740218312207793</v>
      </c>
      <c r="M109" s="94">
        <f t="shared" si="7"/>
        <v>0.67402183440000007</v>
      </c>
      <c r="N109" s="91">
        <f t="shared" si="4"/>
        <v>0</v>
      </c>
    </row>
    <row r="110" spans="8:14">
      <c r="H110" s="91">
        <v>106</v>
      </c>
      <c r="I110" s="93">
        <v>0.66080572000000004</v>
      </c>
      <c r="J110" s="93">
        <v>0.66080571688311696</v>
      </c>
      <c r="K110" s="94">
        <f t="shared" si="5"/>
        <v>0.67402183440000007</v>
      </c>
      <c r="L110" s="94">
        <f t="shared" si="6"/>
        <v>0.6740218312207793</v>
      </c>
      <c r="M110" s="94">
        <f t="shared" si="7"/>
        <v>0.67402183440000007</v>
      </c>
      <c r="N110" s="91">
        <f t="shared" si="4"/>
        <v>0</v>
      </c>
    </row>
    <row r="111" spans="8:14">
      <c r="H111" s="91">
        <v>107</v>
      </c>
      <c r="I111" s="93">
        <v>0.7492565385714286</v>
      </c>
      <c r="J111" s="93">
        <v>0.74925653939393944</v>
      </c>
      <c r="K111" s="94">
        <f t="shared" si="5"/>
        <v>0.7642416693428572</v>
      </c>
      <c r="L111" s="94">
        <f t="shared" si="6"/>
        <v>0.76424167018181821</v>
      </c>
      <c r="M111" s="94">
        <f t="shared" si="7"/>
        <v>0.7642416693428572</v>
      </c>
      <c r="N111" s="91">
        <f t="shared" si="4"/>
        <v>0</v>
      </c>
    </row>
    <row r="112" spans="8:14">
      <c r="H112" s="91">
        <v>108</v>
      </c>
      <c r="I112" s="93">
        <v>0.40158178285714285</v>
      </c>
      <c r="J112" s="93">
        <v>0.40158178614718615</v>
      </c>
      <c r="K112" s="94">
        <f t="shared" si="5"/>
        <v>0.40961341851428573</v>
      </c>
      <c r="L112" s="94">
        <f t="shared" si="6"/>
        <v>0.40961342187012989</v>
      </c>
      <c r="M112" s="94">
        <f t="shared" si="7"/>
        <v>0.40961341851428573</v>
      </c>
      <c r="N112" s="91">
        <f t="shared" si="4"/>
        <v>0</v>
      </c>
    </row>
    <row r="113" spans="8:14">
      <c r="H113" s="91">
        <v>109</v>
      </c>
      <c r="I113" s="93">
        <v>0.59564512000000003</v>
      </c>
      <c r="J113" s="93">
        <v>0.59564512554112548</v>
      </c>
      <c r="K113" s="94">
        <f t="shared" si="5"/>
        <v>0.60755802240000001</v>
      </c>
      <c r="L113" s="94">
        <f t="shared" si="6"/>
        <v>0.60755802805194803</v>
      </c>
      <c r="M113" s="94">
        <f t="shared" si="7"/>
        <v>0.60755802240000001</v>
      </c>
      <c r="N113" s="91">
        <f t="shared" si="4"/>
        <v>0</v>
      </c>
    </row>
    <row r="114" spans="8:14">
      <c r="H114" s="91">
        <v>110</v>
      </c>
      <c r="I114" s="93">
        <v>0.59564512000000003</v>
      </c>
      <c r="J114" s="93">
        <v>0.59564512554112548</v>
      </c>
      <c r="K114" s="94">
        <f t="shared" si="5"/>
        <v>0.60755802240000001</v>
      </c>
      <c r="L114" s="94">
        <f t="shared" si="6"/>
        <v>0.60755802805194803</v>
      </c>
      <c r="M114" s="94">
        <f t="shared" si="7"/>
        <v>0.60755802240000001</v>
      </c>
      <c r="N114" s="91">
        <f t="shared" si="4"/>
        <v>0</v>
      </c>
    </row>
    <row r="115" spans="8:14">
      <c r="H115" s="91">
        <v>111</v>
      </c>
      <c r="I115" s="93">
        <v>0.68413224571428566</v>
      </c>
      <c r="J115" s="93">
        <v>0.68413225108225106</v>
      </c>
      <c r="K115" s="94">
        <f t="shared" si="5"/>
        <v>0.69781489062857138</v>
      </c>
      <c r="L115" s="94">
        <f t="shared" si="6"/>
        <v>0.69781489610389613</v>
      </c>
      <c r="M115" s="94">
        <f t="shared" si="7"/>
        <v>0.69781489062857138</v>
      </c>
      <c r="N115" s="91">
        <f t="shared" si="4"/>
        <v>0</v>
      </c>
    </row>
    <row r="116" spans="8:14">
      <c r="H116" s="91">
        <v>112</v>
      </c>
      <c r="I116" s="93">
        <v>0.40557661714285714</v>
      </c>
      <c r="J116" s="93">
        <v>0.40557662337662342</v>
      </c>
      <c r="K116" s="94">
        <f t="shared" si="5"/>
        <v>0.41368814948571431</v>
      </c>
      <c r="L116" s="94">
        <f t="shared" si="6"/>
        <v>0.41368815584415591</v>
      </c>
      <c r="M116" s="94">
        <f t="shared" si="7"/>
        <v>0.41368814948571431</v>
      </c>
      <c r="N116" s="91">
        <f t="shared" si="4"/>
        <v>0</v>
      </c>
    </row>
    <row r="117" spans="8:14">
      <c r="H117" s="91">
        <v>113</v>
      </c>
      <c r="I117" s="93">
        <v>0.46028137714285716</v>
      </c>
      <c r="J117" s="93">
        <v>0.4602813835497836</v>
      </c>
      <c r="K117" s="94">
        <f t="shared" si="5"/>
        <v>0.4694870046857143</v>
      </c>
      <c r="L117" s="94">
        <f t="shared" si="6"/>
        <v>0.46948701122077929</v>
      </c>
      <c r="M117" s="94">
        <f t="shared" si="7"/>
        <v>0.4694870046857143</v>
      </c>
      <c r="N117" s="91">
        <f t="shared" si="4"/>
        <v>0</v>
      </c>
    </row>
    <row r="118" spans="8:14">
      <c r="H118" s="91">
        <v>114</v>
      </c>
      <c r="I118" s="93">
        <v>0.3718305585714286</v>
      </c>
      <c r="J118" s="93">
        <v>0.37183056103896106</v>
      </c>
      <c r="K118" s="94">
        <f t="shared" si="5"/>
        <v>0.37926716974285718</v>
      </c>
      <c r="L118" s="94">
        <f t="shared" si="6"/>
        <v>0.37926717225974027</v>
      </c>
      <c r="M118" s="94">
        <f t="shared" si="7"/>
        <v>0.37926716974285718</v>
      </c>
      <c r="N118" s="91">
        <f t="shared" si="4"/>
        <v>0</v>
      </c>
    </row>
    <row r="119" spans="8:14">
      <c r="H119" s="91">
        <v>115</v>
      </c>
      <c r="I119" s="93">
        <v>0.35305675714285706</v>
      </c>
      <c r="J119" s="93">
        <v>0.35305676017316018</v>
      </c>
      <c r="K119" s="94">
        <f t="shared" si="5"/>
        <v>0.36011789228571423</v>
      </c>
      <c r="L119" s="94">
        <f t="shared" si="6"/>
        <v>0.36011789537662336</v>
      </c>
      <c r="M119" s="94">
        <f t="shared" si="7"/>
        <v>0.36011789228571423</v>
      </c>
      <c r="N119" s="91">
        <f t="shared" si="4"/>
        <v>0</v>
      </c>
    </row>
    <row r="120" spans="8:14">
      <c r="H120" s="91">
        <v>116</v>
      </c>
      <c r="I120" s="93">
        <v>0.51331401428571433</v>
      </c>
      <c r="J120" s="93">
        <v>0.51331401558441558</v>
      </c>
      <c r="K120" s="94">
        <f t="shared" si="5"/>
        <v>0.52358029457142863</v>
      </c>
      <c r="L120" s="94">
        <f t="shared" si="6"/>
        <v>0.52358029589610389</v>
      </c>
      <c r="M120" s="94">
        <f t="shared" si="7"/>
        <v>0.52358029457142863</v>
      </c>
      <c r="N120" s="91">
        <f t="shared" si="4"/>
        <v>0</v>
      </c>
    </row>
    <row r="121" spans="8:14">
      <c r="H121" s="91">
        <v>117</v>
      </c>
      <c r="I121" s="93">
        <v>0.90043748571428572</v>
      </c>
      <c r="J121" s="93">
        <v>0.90043749610389601</v>
      </c>
      <c r="K121" s="94">
        <f t="shared" si="5"/>
        <v>0.9184462354285714</v>
      </c>
      <c r="L121" s="94">
        <f t="shared" si="6"/>
        <v>0.91844624602597391</v>
      </c>
      <c r="M121" s="94">
        <f t="shared" si="7"/>
        <v>0.9184462354285714</v>
      </c>
      <c r="N121" s="91">
        <f t="shared" si="4"/>
        <v>0</v>
      </c>
    </row>
    <row r="122" spans="8:14">
      <c r="H122" s="91">
        <v>118</v>
      </c>
      <c r="I122" s="93">
        <v>0.81195036000000009</v>
      </c>
      <c r="J122" s="93">
        <v>0.81195037056277053</v>
      </c>
      <c r="K122" s="94">
        <f t="shared" si="5"/>
        <v>0.82818936720000014</v>
      </c>
      <c r="L122" s="94">
        <f t="shared" si="6"/>
        <v>0.82818937797402592</v>
      </c>
      <c r="M122" s="94">
        <f t="shared" si="7"/>
        <v>0.82818936720000014</v>
      </c>
      <c r="N122" s="91">
        <f t="shared" si="4"/>
        <v>0</v>
      </c>
    </row>
    <row r="123" spans="8:14">
      <c r="H123" s="91">
        <v>119</v>
      </c>
      <c r="I123" s="93">
        <v>0.81195036000000009</v>
      </c>
      <c r="J123" s="93">
        <v>0.81195037056277053</v>
      </c>
      <c r="K123" s="94">
        <f t="shared" si="5"/>
        <v>0.82818936720000014</v>
      </c>
      <c r="L123" s="94">
        <f t="shared" si="6"/>
        <v>0.82818937797402592</v>
      </c>
      <c r="M123" s="94">
        <f t="shared" si="7"/>
        <v>0.82818936720000014</v>
      </c>
      <c r="N123" s="91">
        <f t="shared" si="4"/>
        <v>0</v>
      </c>
    </row>
    <row r="124" spans="8:14">
      <c r="H124" s="91">
        <v>120</v>
      </c>
      <c r="I124" s="93">
        <v>0.94922514285714288</v>
      </c>
      <c r="J124" s="93">
        <v>0.94922515151515152</v>
      </c>
      <c r="K124" s="94">
        <f t="shared" si="5"/>
        <v>0.9682096457142858</v>
      </c>
      <c r="L124" s="94">
        <f t="shared" si="6"/>
        <v>0.9682096545454546</v>
      </c>
      <c r="M124" s="94">
        <f t="shared" si="7"/>
        <v>0.9682096457142858</v>
      </c>
      <c r="N124" s="91">
        <f t="shared" si="4"/>
        <v>0</v>
      </c>
    </row>
    <row r="125" spans="8:14">
      <c r="H125" s="91">
        <v>121</v>
      </c>
      <c r="I125" s="93">
        <v>0.94922514285714288</v>
      </c>
      <c r="J125" s="93">
        <v>0.94922515151515152</v>
      </c>
      <c r="K125" s="94">
        <f t="shared" si="5"/>
        <v>0.9682096457142858</v>
      </c>
      <c r="L125" s="94">
        <f t="shared" si="6"/>
        <v>0.9682096545454546</v>
      </c>
      <c r="M125" s="94">
        <f t="shared" si="7"/>
        <v>0.9682096457142858</v>
      </c>
      <c r="N125" s="91">
        <f t="shared" si="4"/>
        <v>0</v>
      </c>
    </row>
    <row r="126" spans="8:14">
      <c r="H126" s="91">
        <v>122</v>
      </c>
      <c r="I126" s="93">
        <v>0.94922514285714288</v>
      </c>
      <c r="J126" s="93">
        <v>0.94922515151515152</v>
      </c>
      <c r="K126" s="94">
        <f t="shared" si="5"/>
        <v>0.9682096457142858</v>
      </c>
      <c r="L126" s="94">
        <f t="shared" si="6"/>
        <v>0.9682096545454546</v>
      </c>
      <c r="M126" s="94">
        <f t="shared" si="7"/>
        <v>0.9682096457142858</v>
      </c>
      <c r="N126" s="91">
        <f t="shared" si="4"/>
        <v>0</v>
      </c>
    </row>
    <row r="127" spans="8:14">
      <c r="H127" s="91">
        <v>123</v>
      </c>
      <c r="I127" s="93">
        <v>0.58368839157142849</v>
      </c>
      <c r="J127" s="93">
        <v>0.58368839887445889</v>
      </c>
      <c r="K127" s="94">
        <f t="shared" si="5"/>
        <v>0.59536215940285708</v>
      </c>
      <c r="L127" s="94">
        <f t="shared" si="6"/>
        <v>0.59536216685194809</v>
      </c>
      <c r="M127" s="94">
        <f t="shared" si="7"/>
        <v>0.59536215940285708</v>
      </c>
      <c r="N127" s="91">
        <f t="shared" si="4"/>
        <v>0</v>
      </c>
    </row>
    <row r="128" spans="8:14">
      <c r="H128" s="91">
        <v>124</v>
      </c>
      <c r="I128" s="93">
        <v>0.22808982871428571</v>
      </c>
      <c r="J128" s="93">
        <v>0.22808982744588749</v>
      </c>
      <c r="K128" s="94">
        <f t="shared" si="5"/>
        <v>0.23265162528857142</v>
      </c>
      <c r="L128" s="94">
        <f t="shared" si="6"/>
        <v>0.23265162399480524</v>
      </c>
      <c r="M128" s="94">
        <f t="shared" si="7"/>
        <v>0.23265162528857142</v>
      </c>
      <c r="N128" s="91">
        <f t="shared" si="4"/>
        <v>0</v>
      </c>
    </row>
    <row r="129" spans="8:14">
      <c r="H129" s="91">
        <v>125</v>
      </c>
      <c r="I129" s="93">
        <v>0.22808982871428571</v>
      </c>
      <c r="J129" s="93">
        <v>0.22808982744588749</v>
      </c>
      <c r="K129" s="94">
        <f t="shared" si="5"/>
        <v>0.23265162528857142</v>
      </c>
      <c r="L129" s="94">
        <f t="shared" si="6"/>
        <v>0.23265162399480524</v>
      </c>
      <c r="M129" s="94">
        <f t="shared" si="7"/>
        <v>0.23265162528857142</v>
      </c>
      <c r="N129" s="91">
        <f t="shared" si="4"/>
        <v>0</v>
      </c>
    </row>
    <row r="130" spans="8:14">
      <c r="H130" s="91">
        <v>126</v>
      </c>
      <c r="I130" s="93">
        <v>0.22808982871428571</v>
      </c>
      <c r="J130" s="93">
        <v>0.22808982744588749</v>
      </c>
      <c r="K130" s="94">
        <f t="shared" si="5"/>
        <v>0.23265162528857142</v>
      </c>
      <c r="L130" s="94">
        <f t="shared" si="6"/>
        <v>0.23265162399480524</v>
      </c>
      <c r="M130" s="94">
        <f t="shared" si="7"/>
        <v>0.23265162528857142</v>
      </c>
      <c r="N130" s="91">
        <f t="shared" si="4"/>
        <v>0</v>
      </c>
    </row>
    <row r="131" spans="8:14">
      <c r="H131" s="91">
        <v>127</v>
      </c>
      <c r="I131" s="93">
        <v>0.10843879014285715</v>
      </c>
      <c r="J131" s="93">
        <v>0.10843879108225107</v>
      </c>
      <c r="K131" s="94">
        <f t="shared" si="5"/>
        <v>0.11060756594571429</v>
      </c>
      <c r="L131" s="94">
        <f t="shared" si="6"/>
        <v>0.1106075669038961</v>
      </c>
      <c r="M131" s="94">
        <f t="shared" si="7"/>
        <v>0.11060756594571429</v>
      </c>
      <c r="N131" s="91">
        <f t="shared" si="4"/>
        <v>0</v>
      </c>
    </row>
    <row r="132" spans="8:14">
      <c r="H132" s="91">
        <v>128</v>
      </c>
      <c r="I132" s="93">
        <v>0.10843879014285715</v>
      </c>
      <c r="J132" s="93">
        <v>0.10843879108225107</v>
      </c>
      <c r="K132" s="94">
        <f t="shared" si="5"/>
        <v>0.11060756594571429</v>
      </c>
      <c r="L132" s="94">
        <f t="shared" si="6"/>
        <v>0.1106075669038961</v>
      </c>
      <c r="M132" s="94">
        <f t="shared" si="7"/>
        <v>0.11060756594571429</v>
      </c>
      <c r="N132" s="91">
        <f t="shared" si="4"/>
        <v>0</v>
      </c>
    </row>
    <row r="133" spans="8:14">
      <c r="H133" s="91">
        <v>129</v>
      </c>
      <c r="I133" s="93">
        <v>0.33959634728571431</v>
      </c>
      <c r="J133" s="93">
        <v>0.33959634086580082</v>
      </c>
      <c r="K133" s="94">
        <f t="shared" si="5"/>
        <v>0.34638827423142859</v>
      </c>
      <c r="L133" s="94">
        <f t="shared" si="6"/>
        <v>0.34638826768311681</v>
      </c>
      <c r="M133" s="94">
        <f t="shared" si="7"/>
        <v>0.34638827423142859</v>
      </c>
      <c r="N133" s="91">
        <f t="shared" ref="N133:N196" si="8">IF(L133=$B$7,1,0)</f>
        <v>0</v>
      </c>
    </row>
    <row r="134" spans="8:14">
      <c r="H134" s="91">
        <v>130</v>
      </c>
      <c r="I134" s="93">
        <v>0.33501097000000002</v>
      </c>
      <c r="J134" s="93">
        <v>0.33501096363636362</v>
      </c>
      <c r="K134" s="94">
        <f t="shared" ref="K134:K197" si="9">I134*(1+$B$19/100)</f>
        <v>0.3417111894</v>
      </c>
      <c r="L134" s="94">
        <f t="shared" ref="L134:L197" si="10">J134*(1+$B$19/100)</f>
        <v>0.34171118290909092</v>
      </c>
      <c r="M134" s="94">
        <f t="shared" ref="M134:M197" si="11">IF($B$25&gt;=$B$23-0.2,MIN(K134),IF(N134=1,MAX(L134,$B$27),L134))</f>
        <v>0.3417111894</v>
      </c>
      <c r="N134" s="91">
        <f t="shared" si="8"/>
        <v>0</v>
      </c>
    </row>
    <row r="135" spans="8:14">
      <c r="H135" s="91">
        <v>131</v>
      </c>
      <c r="I135" s="93">
        <v>0.5882026328571428</v>
      </c>
      <c r="J135" s="93">
        <v>0.5882026173160172</v>
      </c>
      <c r="K135" s="94">
        <f t="shared" si="9"/>
        <v>0.59996668551428567</v>
      </c>
      <c r="L135" s="94">
        <f t="shared" si="10"/>
        <v>0.59996666966233758</v>
      </c>
      <c r="M135" s="94">
        <f t="shared" si="11"/>
        <v>0.59996668551428567</v>
      </c>
      <c r="N135" s="91">
        <f t="shared" si="8"/>
        <v>0</v>
      </c>
    </row>
    <row r="136" spans="8:14">
      <c r="H136" s="91">
        <v>132</v>
      </c>
      <c r="I136" s="93">
        <v>0.5882026328571428</v>
      </c>
      <c r="J136" s="93">
        <v>0.5882026173160172</v>
      </c>
      <c r="K136" s="94">
        <f t="shared" si="9"/>
        <v>0.59996668551428567</v>
      </c>
      <c r="L136" s="94">
        <f t="shared" si="10"/>
        <v>0.59996666966233758</v>
      </c>
      <c r="M136" s="94">
        <f t="shared" si="11"/>
        <v>0.59996668551428567</v>
      </c>
      <c r="N136" s="91">
        <f t="shared" si="8"/>
        <v>0</v>
      </c>
    </row>
    <row r="137" spans="8:14">
      <c r="H137" s="91">
        <v>133</v>
      </c>
      <c r="I137" s="93">
        <v>0.6011114135714285</v>
      </c>
      <c r="J137" s="93">
        <v>0.60111139826839821</v>
      </c>
      <c r="K137" s="94">
        <f t="shared" si="9"/>
        <v>0.61313364184285712</v>
      </c>
      <c r="L137" s="94">
        <f t="shared" si="10"/>
        <v>0.61313362623376622</v>
      </c>
      <c r="M137" s="94">
        <f t="shared" si="11"/>
        <v>0.61313364184285712</v>
      </c>
      <c r="N137" s="91">
        <f t="shared" si="8"/>
        <v>0</v>
      </c>
    </row>
    <row r="138" spans="8:14">
      <c r="H138" s="91">
        <v>134</v>
      </c>
      <c r="I138" s="93">
        <v>0.53206903814285711</v>
      </c>
      <c r="J138" s="93">
        <v>0.5320690223376624</v>
      </c>
      <c r="K138" s="94">
        <f t="shared" si="9"/>
        <v>0.54271041890571425</v>
      </c>
      <c r="L138" s="94">
        <f t="shared" si="10"/>
        <v>0.54271040278441562</v>
      </c>
      <c r="M138" s="94">
        <f t="shared" si="11"/>
        <v>0.54271041890571425</v>
      </c>
      <c r="N138" s="91">
        <f t="shared" si="8"/>
        <v>0</v>
      </c>
    </row>
    <row r="139" spans="8:14">
      <c r="H139" s="91">
        <v>135</v>
      </c>
      <c r="I139" s="93">
        <v>0.53206903814285711</v>
      </c>
      <c r="J139" s="93">
        <v>0.5320690223376624</v>
      </c>
      <c r="K139" s="94">
        <f t="shared" si="9"/>
        <v>0.54271041890571425</v>
      </c>
      <c r="L139" s="94">
        <f t="shared" si="10"/>
        <v>0.54271040278441562</v>
      </c>
      <c r="M139" s="94">
        <f t="shared" si="11"/>
        <v>0.54271041890571425</v>
      </c>
      <c r="N139" s="91">
        <f t="shared" si="8"/>
        <v>0</v>
      </c>
    </row>
    <row r="140" spans="8:14">
      <c r="H140" s="91">
        <v>136</v>
      </c>
      <c r="I140" s="93">
        <v>0.30091148099999998</v>
      </c>
      <c r="J140" s="93">
        <v>0.30091147255411255</v>
      </c>
      <c r="K140" s="94">
        <f t="shared" si="9"/>
        <v>0.30692971061999996</v>
      </c>
      <c r="L140" s="94">
        <f t="shared" si="10"/>
        <v>0.30692970200519482</v>
      </c>
      <c r="M140" s="94">
        <f t="shared" si="11"/>
        <v>0.30692971061999996</v>
      </c>
      <c r="N140" s="91">
        <f t="shared" si="8"/>
        <v>0</v>
      </c>
    </row>
    <row r="141" spans="8:14">
      <c r="H141" s="91">
        <v>137</v>
      </c>
      <c r="I141" s="93">
        <v>0.36145036528571428</v>
      </c>
      <c r="J141" s="93">
        <v>0.36145035653679652</v>
      </c>
      <c r="K141" s="94">
        <f t="shared" si="9"/>
        <v>0.36867937259142858</v>
      </c>
      <c r="L141" s="94">
        <f t="shared" si="10"/>
        <v>0.36867936366753246</v>
      </c>
      <c r="M141" s="94">
        <f t="shared" si="11"/>
        <v>0.36867937259142858</v>
      </c>
      <c r="N141" s="91">
        <f t="shared" si="8"/>
        <v>0</v>
      </c>
    </row>
    <row r="142" spans="8:14">
      <c r="H142" s="91">
        <v>138</v>
      </c>
      <c r="I142" s="93">
        <v>0.13889680385714284</v>
      </c>
      <c r="J142" s="93">
        <v>0.13889680329004328</v>
      </c>
      <c r="K142" s="94">
        <f t="shared" si="9"/>
        <v>0.1416747399342857</v>
      </c>
      <c r="L142" s="94">
        <f t="shared" si="10"/>
        <v>0.14167473935584415</v>
      </c>
      <c r="M142" s="94">
        <f t="shared" si="11"/>
        <v>0.1416747399342857</v>
      </c>
      <c r="N142" s="91">
        <f t="shared" si="8"/>
        <v>0</v>
      </c>
    </row>
    <row r="143" spans="8:14">
      <c r="H143" s="91">
        <v>139</v>
      </c>
      <c r="I143" s="93">
        <v>0.13889680385714284</v>
      </c>
      <c r="J143" s="93">
        <v>0.13889680329004328</v>
      </c>
      <c r="K143" s="94">
        <f t="shared" si="9"/>
        <v>0.1416747399342857</v>
      </c>
      <c r="L143" s="94">
        <f t="shared" si="10"/>
        <v>0.14167473935584415</v>
      </c>
      <c r="M143" s="94">
        <f t="shared" si="11"/>
        <v>0.1416747399342857</v>
      </c>
      <c r="N143" s="91">
        <f t="shared" si="8"/>
        <v>0</v>
      </c>
    </row>
    <row r="144" spans="8:14">
      <c r="H144" s="91">
        <v>140</v>
      </c>
      <c r="I144" s="93">
        <v>0.12598802314285715</v>
      </c>
      <c r="J144" s="93">
        <v>0.12598802233766235</v>
      </c>
      <c r="K144" s="94">
        <f t="shared" si="9"/>
        <v>0.1285077836057143</v>
      </c>
      <c r="L144" s="94">
        <f t="shared" si="10"/>
        <v>0.1285077827844156</v>
      </c>
      <c r="M144" s="94">
        <f t="shared" si="11"/>
        <v>0.1285077836057143</v>
      </c>
      <c r="N144" s="91">
        <f t="shared" si="8"/>
        <v>0</v>
      </c>
    </row>
    <row r="145" spans="8:14">
      <c r="H145" s="91">
        <v>141</v>
      </c>
      <c r="I145" s="93">
        <v>0.12359060054285716</v>
      </c>
      <c r="J145" s="93">
        <v>0.12359059974025974</v>
      </c>
      <c r="K145" s="94">
        <f t="shared" si="9"/>
        <v>0.12606241255371431</v>
      </c>
      <c r="L145" s="94">
        <f t="shared" si="10"/>
        <v>0.12606241173506494</v>
      </c>
      <c r="M145" s="94">
        <f t="shared" si="11"/>
        <v>0.12606241255371431</v>
      </c>
      <c r="N145" s="91">
        <f t="shared" si="8"/>
        <v>0</v>
      </c>
    </row>
    <row r="146" spans="8:14">
      <c r="H146" s="91">
        <v>142</v>
      </c>
      <c r="I146" s="93">
        <v>0.18796652340000003</v>
      </c>
      <c r="J146" s="93">
        <v>0.18796652268398267</v>
      </c>
      <c r="K146" s="94">
        <f t="shared" si="9"/>
        <v>0.19172585386800003</v>
      </c>
      <c r="L146" s="94">
        <f t="shared" si="10"/>
        <v>0.19172585313766233</v>
      </c>
      <c r="M146" s="94">
        <f t="shared" si="11"/>
        <v>0.19172585386800003</v>
      </c>
      <c r="N146" s="91">
        <f t="shared" si="8"/>
        <v>0</v>
      </c>
    </row>
    <row r="147" spans="8:14">
      <c r="H147" s="91">
        <v>143</v>
      </c>
      <c r="I147" s="93">
        <v>0.18796652340000003</v>
      </c>
      <c r="J147" s="93">
        <v>0.18796652268398267</v>
      </c>
      <c r="K147" s="94">
        <f t="shared" si="9"/>
        <v>0.19172585386800003</v>
      </c>
      <c r="L147" s="94">
        <f t="shared" si="10"/>
        <v>0.19172585313766233</v>
      </c>
      <c r="M147" s="94">
        <f t="shared" si="11"/>
        <v>0.19172585386800003</v>
      </c>
      <c r="N147" s="91">
        <f t="shared" si="8"/>
        <v>0</v>
      </c>
    </row>
    <row r="148" spans="8:14">
      <c r="H148" s="91">
        <v>144</v>
      </c>
      <c r="I148" s="93">
        <v>0.1274276391142857</v>
      </c>
      <c r="J148" s="93">
        <v>0.12742763870129872</v>
      </c>
      <c r="K148" s="94">
        <f t="shared" si="9"/>
        <v>0.12997619189657142</v>
      </c>
      <c r="L148" s="94">
        <f t="shared" si="10"/>
        <v>0.12997619147532469</v>
      </c>
      <c r="M148" s="94">
        <f t="shared" si="11"/>
        <v>0.12997619189657142</v>
      </c>
      <c r="N148" s="91">
        <f t="shared" si="8"/>
        <v>0</v>
      </c>
    </row>
    <row r="149" spans="8:14">
      <c r="H149" s="91">
        <v>145</v>
      </c>
      <c r="I149" s="93">
        <v>8.2643210542857143E-2</v>
      </c>
      <c r="J149" s="93">
        <v>8.2643210995670999E-2</v>
      </c>
      <c r="K149" s="94">
        <f t="shared" si="9"/>
        <v>8.4296074753714284E-2</v>
      </c>
      <c r="L149" s="94">
        <f t="shared" si="10"/>
        <v>8.4296075215584423E-2</v>
      </c>
      <c r="M149" s="94">
        <f t="shared" si="11"/>
        <v>8.4296074753714284E-2</v>
      </c>
      <c r="N149" s="91">
        <f t="shared" si="8"/>
        <v>0</v>
      </c>
    </row>
    <row r="150" spans="8:14">
      <c r="H150" s="91">
        <v>146</v>
      </c>
      <c r="I150" s="93">
        <v>8.2643210542857143E-2</v>
      </c>
      <c r="J150" s="93">
        <v>8.2643210995670999E-2</v>
      </c>
      <c r="K150" s="94">
        <f t="shared" si="9"/>
        <v>8.4296074753714284E-2</v>
      </c>
      <c r="L150" s="94">
        <f t="shared" si="10"/>
        <v>8.4296075215584423E-2</v>
      </c>
      <c r="M150" s="94">
        <f t="shared" si="11"/>
        <v>8.4296074753714284E-2</v>
      </c>
      <c r="N150" s="91">
        <f t="shared" si="8"/>
        <v>0</v>
      </c>
    </row>
    <row r="151" spans="8:14">
      <c r="H151" s="91">
        <v>147</v>
      </c>
      <c r="I151" s="93">
        <v>0.12452336911428571</v>
      </c>
      <c r="J151" s="93">
        <v>0.12452336943722944</v>
      </c>
      <c r="K151" s="94">
        <f t="shared" si="9"/>
        <v>0.12701383649657144</v>
      </c>
      <c r="L151" s="94">
        <f t="shared" si="10"/>
        <v>0.12701383682597403</v>
      </c>
      <c r="M151" s="94">
        <f t="shared" si="11"/>
        <v>0.12701383649657144</v>
      </c>
      <c r="N151" s="91">
        <f t="shared" si="8"/>
        <v>0</v>
      </c>
    </row>
    <row r="152" spans="8:14">
      <c r="H152" s="91">
        <v>148</v>
      </c>
      <c r="I152" s="93">
        <v>0.1334496227142857</v>
      </c>
      <c r="J152" s="93">
        <v>0.13344962337662336</v>
      </c>
      <c r="K152" s="94">
        <f t="shared" si="9"/>
        <v>0.13611861516857143</v>
      </c>
      <c r="L152" s="94">
        <f t="shared" si="10"/>
        <v>0.13611861584415583</v>
      </c>
      <c r="M152" s="94">
        <f t="shared" si="11"/>
        <v>0.13611861516857143</v>
      </c>
      <c r="N152" s="91">
        <f t="shared" si="8"/>
        <v>0</v>
      </c>
    </row>
    <row r="153" spans="8:14">
      <c r="H153" s="91">
        <v>149</v>
      </c>
      <c r="I153" s="93">
        <v>6.9073699857142859E-2</v>
      </c>
      <c r="J153" s="93">
        <v>6.9073700432900426E-2</v>
      </c>
      <c r="K153" s="94">
        <f t="shared" si="9"/>
        <v>7.0455173854285721E-2</v>
      </c>
      <c r="L153" s="94">
        <f t="shared" si="10"/>
        <v>7.0455174441558438E-2</v>
      </c>
      <c r="M153" s="94">
        <f t="shared" si="11"/>
        <v>7.0455173854285721E-2</v>
      </c>
      <c r="N153" s="91">
        <f t="shared" si="8"/>
        <v>0</v>
      </c>
    </row>
    <row r="154" spans="8:14">
      <c r="H154" s="91">
        <v>150</v>
      </c>
      <c r="I154" s="93">
        <v>6.9073699857142859E-2</v>
      </c>
      <c r="J154" s="93">
        <v>6.9073700432900426E-2</v>
      </c>
      <c r="K154" s="94">
        <f t="shared" si="9"/>
        <v>7.0455173854285721E-2</v>
      </c>
      <c r="L154" s="94">
        <f t="shared" si="10"/>
        <v>7.0455174441558438E-2</v>
      </c>
      <c r="M154" s="94">
        <f t="shared" si="11"/>
        <v>7.0455173854285721E-2</v>
      </c>
      <c r="N154" s="91">
        <f t="shared" si="8"/>
        <v>0</v>
      </c>
    </row>
    <row r="155" spans="8:14">
      <c r="H155" s="91">
        <v>151</v>
      </c>
      <c r="I155" s="93">
        <v>6.9073699857142859E-2</v>
      </c>
      <c r="J155" s="93">
        <v>6.9073700432900426E-2</v>
      </c>
      <c r="K155" s="94">
        <f t="shared" si="9"/>
        <v>7.0455173854285721E-2</v>
      </c>
      <c r="L155" s="94">
        <f t="shared" si="10"/>
        <v>7.0455174441558438E-2</v>
      </c>
      <c r="M155" s="94">
        <f t="shared" si="11"/>
        <v>7.0455173854285721E-2</v>
      </c>
      <c r="N155" s="91">
        <f t="shared" si="8"/>
        <v>0</v>
      </c>
    </row>
    <row r="156" spans="8:14">
      <c r="H156" s="91">
        <v>152</v>
      </c>
      <c r="I156" s="93">
        <v>5.1695118428571427E-2</v>
      </c>
      <c r="J156" s="93">
        <v>5.1695118614718608E-2</v>
      </c>
      <c r="K156" s="94">
        <f t="shared" si="9"/>
        <v>5.2729020797142853E-2</v>
      </c>
      <c r="L156" s="94">
        <f t="shared" si="10"/>
        <v>5.272902098701298E-2</v>
      </c>
      <c r="M156" s="94">
        <f t="shared" si="11"/>
        <v>5.2729020797142853E-2</v>
      </c>
      <c r="N156" s="91">
        <f t="shared" si="8"/>
        <v>0</v>
      </c>
    </row>
    <row r="157" spans="8:14">
      <c r="H157" s="91">
        <v>153</v>
      </c>
      <c r="I157" s="93">
        <v>5.1695118428571427E-2</v>
      </c>
      <c r="J157" s="93">
        <v>5.1695118614718608E-2</v>
      </c>
      <c r="K157" s="94">
        <f t="shared" si="9"/>
        <v>5.2729020797142853E-2</v>
      </c>
      <c r="L157" s="94">
        <f t="shared" si="10"/>
        <v>5.272902098701298E-2</v>
      </c>
      <c r="M157" s="94">
        <f t="shared" si="11"/>
        <v>5.2729020797142853E-2</v>
      </c>
      <c r="N157" s="91">
        <f t="shared" si="8"/>
        <v>0</v>
      </c>
    </row>
    <row r="158" spans="8:14">
      <c r="H158" s="91">
        <v>154</v>
      </c>
      <c r="I158" s="93">
        <v>9.8149598571428565E-3</v>
      </c>
      <c r="J158" s="93">
        <v>9.8149601731601747E-3</v>
      </c>
      <c r="K158" s="94">
        <f t="shared" si="9"/>
        <v>1.0011259054285715E-2</v>
      </c>
      <c r="L158" s="94">
        <f t="shared" si="10"/>
        <v>1.0011259376623378E-2</v>
      </c>
      <c r="M158" s="94">
        <f t="shared" si="11"/>
        <v>1.0011259054285715E-2</v>
      </c>
      <c r="N158" s="91">
        <f t="shared" si="8"/>
        <v>0</v>
      </c>
    </row>
    <row r="159" spans="8:14">
      <c r="H159" s="91">
        <v>155</v>
      </c>
      <c r="I159" s="93">
        <v>0</v>
      </c>
      <c r="J159" s="93">
        <v>0</v>
      </c>
      <c r="K159" s="94">
        <f t="shared" si="9"/>
        <v>0</v>
      </c>
      <c r="L159" s="94">
        <f t="shared" si="10"/>
        <v>0</v>
      </c>
      <c r="M159" s="94">
        <f t="shared" si="11"/>
        <v>0</v>
      </c>
      <c r="N159" s="91">
        <f t="shared" si="8"/>
        <v>0</v>
      </c>
    </row>
    <row r="160" spans="8:14">
      <c r="H160" s="91">
        <v>156</v>
      </c>
      <c r="I160" s="93">
        <v>0.4071950857142857</v>
      </c>
      <c r="J160" s="93">
        <v>0.40719509090909095</v>
      </c>
      <c r="K160" s="94">
        <f t="shared" si="9"/>
        <v>0.41533898742857139</v>
      </c>
      <c r="L160" s="94">
        <f t="shared" si="10"/>
        <v>0.41533899272727276</v>
      </c>
      <c r="M160" s="94">
        <f t="shared" si="11"/>
        <v>0.41533898742857139</v>
      </c>
      <c r="N160" s="91">
        <f t="shared" si="8"/>
        <v>0</v>
      </c>
    </row>
    <row r="161" spans="8:14">
      <c r="H161" s="91">
        <v>157</v>
      </c>
      <c r="I161" s="93">
        <v>0.43533654857142856</v>
      </c>
      <c r="J161" s="93">
        <v>0.43533655411255412</v>
      </c>
      <c r="K161" s="94">
        <f t="shared" si="9"/>
        <v>0.44404327954285716</v>
      </c>
      <c r="L161" s="94">
        <f t="shared" si="10"/>
        <v>0.44404328519480518</v>
      </c>
      <c r="M161" s="94">
        <f t="shared" si="11"/>
        <v>0.44404327954285716</v>
      </c>
      <c r="N161" s="91">
        <f t="shared" si="8"/>
        <v>0</v>
      </c>
    </row>
    <row r="162" spans="8:14">
      <c r="H162" s="91">
        <v>158</v>
      </c>
      <c r="I162" s="93">
        <v>0.72181624857142856</v>
      </c>
      <c r="J162" s="93">
        <v>0.72181625108225111</v>
      </c>
      <c r="K162" s="94">
        <f t="shared" si="9"/>
        <v>0.73625257354285711</v>
      </c>
      <c r="L162" s="94">
        <f t="shared" si="10"/>
        <v>0.73625257610389616</v>
      </c>
      <c r="M162" s="94">
        <f t="shared" si="11"/>
        <v>0.73625257354285711</v>
      </c>
      <c r="N162" s="91">
        <f t="shared" si="8"/>
        <v>0</v>
      </c>
    </row>
    <row r="163" spans="8:14">
      <c r="H163" s="91">
        <v>159</v>
      </c>
      <c r="I163" s="93">
        <v>0.76138724857142848</v>
      </c>
      <c r="J163" s="93">
        <v>0.76138725108225103</v>
      </c>
      <c r="K163" s="94">
        <f t="shared" si="9"/>
        <v>0.77661499354285701</v>
      </c>
      <c r="L163" s="94">
        <f t="shared" si="10"/>
        <v>0.77661499610389606</v>
      </c>
      <c r="M163" s="94">
        <f t="shared" si="11"/>
        <v>0.77661499354285701</v>
      </c>
      <c r="N163" s="91">
        <f t="shared" si="8"/>
        <v>0</v>
      </c>
    </row>
    <row r="164" spans="8:14">
      <c r="H164" s="91">
        <v>160</v>
      </c>
      <c r="I164" s="93">
        <v>0.76138724857142848</v>
      </c>
      <c r="J164" s="93">
        <v>0.76138725108225103</v>
      </c>
      <c r="K164" s="94">
        <f t="shared" si="9"/>
        <v>0.77661499354285701</v>
      </c>
      <c r="L164" s="94">
        <f t="shared" si="10"/>
        <v>0.77661499610389606</v>
      </c>
      <c r="M164" s="94">
        <f t="shared" si="11"/>
        <v>0.77661499354285701</v>
      </c>
      <c r="N164" s="91">
        <f t="shared" si="8"/>
        <v>0</v>
      </c>
    </row>
    <row r="165" spans="8:14">
      <c r="H165" s="91">
        <v>161</v>
      </c>
      <c r="I165" s="93">
        <v>0.78577504571428569</v>
      </c>
      <c r="J165" s="93">
        <v>0.7857750476190476</v>
      </c>
      <c r="K165" s="94">
        <f t="shared" si="9"/>
        <v>0.80149054662857144</v>
      </c>
      <c r="L165" s="94">
        <f t="shared" si="10"/>
        <v>0.80149054857142854</v>
      </c>
      <c r="M165" s="94">
        <f t="shared" si="11"/>
        <v>0.80149054662857144</v>
      </c>
      <c r="N165" s="91">
        <f t="shared" si="8"/>
        <v>0</v>
      </c>
    </row>
    <row r="166" spans="8:14">
      <c r="H166" s="91">
        <v>162</v>
      </c>
      <c r="I166" s="93">
        <v>0.78577504571428569</v>
      </c>
      <c r="J166" s="93">
        <v>0.7857750476190476</v>
      </c>
      <c r="K166" s="94">
        <f t="shared" si="9"/>
        <v>0.80149054662857144</v>
      </c>
      <c r="L166" s="94">
        <f t="shared" si="10"/>
        <v>0.80149054857142854</v>
      </c>
      <c r="M166" s="94">
        <f t="shared" si="11"/>
        <v>0.80149054662857144</v>
      </c>
      <c r="N166" s="91">
        <f t="shared" si="8"/>
        <v>0</v>
      </c>
    </row>
    <row r="167" spans="8:14">
      <c r="H167" s="91">
        <v>163</v>
      </c>
      <c r="I167" s="93">
        <v>0.37857995999999999</v>
      </c>
      <c r="J167" s="93">
        <v>0.37857995670995676</v>
      </c>
      <c r="K167" s="94">
        <f t="shared" si="9"/>
        <v>0.38615155919999999</v>
      </c>
      <c r="L167" s="94">
        <f t="shared" si="10"/>
        <v>0.38615155584415589</v>
      </c>
      <c r="M167" s="94">
        <f t="shared" si="11"/>
        <v>0.38615155919999999</v>
      </c>
      <c r="N167" s="91">
        <f t="shared" si="8"/>
        <v>0</v>
      </c>
    </row>
    <row r="168" spans="8:14">
      <c r="H168" s="91">
        <v>164</v>
      </c>
      <c r="I168" s="93">
        <v>0.35043849714285713</v>
      </c>
      <c r="J168" s="93">
        <v>0.35043849350649348</v>
      </c>
      <c r="K168" s="94">
        <f t="shared" si="9"/>
        <v>0.35744726708571428</v>
      </c>
      <c r="L168" s="94">
        <f t="shared" si="10"/>
        <v>0.35744726337662336</v>
      </c>
      <c r="M168" s="94">
        <f t="shared" si="11"/>
        <v>0.35744726708571428</v>
      </c>
      <c r="N168" s="91">
        <f t="shared" si="8"/>
        <v>0</v>
      </c>
    </row>
    <row r="169" spans="8:14">
      <c r="H169" s="91">
        <v>165</v>
      </c>
      <c r="I169" s="93">
        <v>6.3958797142857141E-2</v>
      </c>
      <c r="J169" s="93">
        <v>6.3958796536796522E-2</v>
      </c>
      <c r="K169" s="94">
        <f t="shared" si="9"/>
        <v>6.5237973085714288E-2</v>
      </c>
      <c r="L169" s="94">
        <f t="shared" si="10"/>
        <v>6.5237972467532448E-2</v>
      </c>
      <c r="M169" s="94">
        <f t="shared" si="11"/>
        <v>6.5237973085714288E-2</v>
      </c>
      <c r="N169" s="91">
        <f t="shared" si="8"/>
        <v>0</v>
      </c>
    </row>
    <row r="170" spans="8:14">
      <c r="H170" s="91">
        <v>166</v>
      </c>
      <c r="I170" s="93">
        <v>2.4387797142857142E-2</v>
      </c>
      <c r="J170" s="93">
        <v>2.4387796536796538E-2</v>
      </c>
      <c r="K170" s="94">
        <f t="shared" si="9"/>
        <v>2.4875553085714285E-2</v>
      </c>
      <c r="L170" s="94">
        <f t="shared" si="10"/>
        <v>2.487555246753247E-2</v>
      </c>
      <c r="M170" s="94">
        <f t="shared" si="11"/>
        <v>2.4875553085714285E-2</v>
      </c>
      <c r="N170" s="91">
        <f t="shared" si="8"/>
        <v>0</v>
      </c>
    </row>
    <row r="171" spans="8:14">
      <c r="H171" s="91">
        <v>167</v>
      </c>
      <c r="I171" s="93">
        <v>2.4387797142857142E-2</v>
      </c>
      <c r="J171" s="93">
        <v>2.4387796536796538E-2</v>
      </c>
      <c r="K171" s="94">
        <f t="shared" si="9"/>
        <v>2.4875553085714285E-2</v>
      </c>
      <c r="L171" s="94">
        <f t="shared" si="10"/>
        <v>2.487555246753247E-2</v>
      </c>
      <c r="M171" s="94">
        <f t="shared" si="11"/>
        <v>2.4875553085714285E-2</v>
      </c>
      <c r="N171" s="91">
        <f t="shared" si="8"/>
        <v>0</v>
      </c>
    </row>
    <row r="172" spans="8:14">
      <c r="H172" s="91">
        <v>168</v>
      </c>
      <c r="I172" s="93">
        <v>0</v>
      </c>
      <c r="J172" s="93">
        <v>0</v>
      </c>
      <c r="K172" s="94">
        <f t="shared" si="9"/>
        <v>0</v>
      </c>
      <c r="L172" s="94">
        <f t="shared" si="10"/>
        <v>0</v>
      </c>
      <c r="M172" s="94">
        <f t="shared" si="11"/>
        <v>0</v>
      </c>
      <c r="N172" s="91">
        <f t="shared" si="8"/>
        <v>0</v>
      </c>
    </row>
    <row r="173" spans="8:14">
      <c r="H173" s="91">
        <v>169</v>
      </c>
      <c r="I173" s="93">
        <v>0</v>
      </c>
      <c r="J173" s="93">
        <v>0</v>
      </c>
      <c r="K173" s="94">
        <f t="shared" si="9"/>
        <v>0</v>
      </c>
      <c r="L173" s="94">
        <f t="shared" si="10"/>
        <v>0</v>
      </c>
      <c r="M173" s="94">
        <f t="shared" si="11"/>
        <v>0</v>
      </c>
      <c r="N173" s="91">
        <f t="shared" si="8"/>
        <v>0</v>
      </c>
    </row>
    <row r="174" spans="8:14">
      <c r="H174" s="91">
        <v>170</v>
      </c>
      <c r="I174" s="93">
        <v>2.3044931428571426E-2</v>
      </c>
      <c r="J174" s="93">
        <v>2.30449316017316E-2</v>
      </c>
      <c r="K174" s="94">
        <f t="shared" si="9"/>
        <v>2.3505830057142855E-2</v>
      </c>
      <c r="L174" s="94">
        <f t="shared" si="10"/>
        <v>2.350583023376623E-2</v>
      </c>
      <c r="M174" s="94">
        <f t="shared" si="11"/>
        <v>2.3505830057142855E-2</v>
      </c>
      <c r="N174" s="91">
        <f t="shared" si="8"/>
        <v>0</v>
      </c>
    </row>
    <row r="175" spans="8:14">
      <c r="H175" s="91">
        <v>171</v>
      </c>
      <c r="I175" s="93">
        <v>2.3044931428571426E-2</v>
      </c>
      <c r="J175" s="93">
        <v>2.30449316017316E-2</v>
      </c>
      <c r="K175" s="94">
        <f t="shared" si="9"/>
        <v>2.3505830057142855E-2</v>
      </c>
      <c r="L175" s="94">
        <f t="shared" si="10"/>
        <v>2.350583023376623E-2</v>
      </c>
      <c r="M175" s="94">
        <f t="shared" si="11"/>
        <v>2.3505830057142855E-2</v>
      </c>
      <c r="N175" s="91">
        <f t="shared" si="8"/>
        <v>0</v>
      </c>
    </row>
    <row r="176" spans="8:14">
      <c r="H176" s="91">
        <v>172</v>
      </c>
      <c r="I176" s="93">
        <v>0.32505743142857141</v>
      </c>
      <c r="J176" s="93">
        <v>0.32505743376623375</v>
      </c>
      <c r="K176" s="94">
        <f t="shared" si="9"/>
        <v>0.33155858005714284</v>
      </c>
      <c r="L176" s="94">
        <f t="shared" si="10"/>
        <v>0.33155858244155845</v>
      </c>
      <c r="M176" s="94">
        <f t="shared" si="11"/>
        <v>0.33155858005714284</v>
      </c>
      <c r="N176" s="91">
        <f t="shared" si="8"/>
        <v>0</v>
      </c>
    </row>
    <row r="177" spans="8:14">
      <c r="H177" s="91">
        <v>173</v>
      </c>
      <c r="I177" s="93">
        <v>0.32505743142857141</v>
      </c>
      <c r="J177" s="93">
        <v>0.32505743376623375</v>
      </c>
      <c r="K177" s="94">
        <f t="shared" si="9"/>
        <v>0.33155858005714284</v>
      </c>
      <c r="L177" s="94">
        <f t="shared" si="10"/>
        <v>0.33155858244155845</v>
      </c>
      <c r="M177" s="94">
        <f t="shared" si="11"/>
        <v>0.33155858005714284</v>
      </c>
      <c r="N177" s="91">
        <f t="shared" si="8"/>
        <v>0</v>
      </c>
    </row>
    <row r="178" spans="8:14">
      <c r="H178" s="91">
        <v>174</v>
      </c>
      <c r="I178" s="93">
        <v>0.32505743142857141</v>
      </c>
      <c r="J178" s="93">
        <v>0.32505743376623375</v>
      </c>
      <c r="K178" s="94">
        <f t="shared" si="9"/>
        <v>0.33155858005714284</v>
      </c>
      <c r="L178" s="94">
        <f t="shared" si="10"/>
        <v>0.33155858244155845</v>
      </c>
      <c r="M178" s="94">
        <f t="shared" si="11"/>
        <v>0.33155858005714284</v>
      </c>
      <c r="N178" s="91">
        <f t="shared" si="8"/>
        <v>0</v>
      </c>
    </row>
    <row r="179" spans="8:14">
      <c r="H179" s="91">
        <v>175</v>
      </c>
      <c r="I179" s="93">
        <v>0.42010135142857141</v>
      </c>
      <c r="J179" s="93">
        <v>0.42010135584415581</v>
      </c>
      <c r="K179" s="94">
        <f t="shared" si="9"/>
        <v>0.42850337845714287</v>
      </c>
      <c r="L179" s="94">
        <f t="shared" si="10"/>
        <v>0.42850338296103896</v>
      </c>
      <c r="M179" s="94">
        <f t="shared" si="11"/>
        <v>0.42850337845714287</v>
      </c>
      <c r="N179" s="91">
        <f t="shared" si="8"/>
        <v>0</v>
      </c>
    </row>
    <row r="180" spans="8:14">
      <c r="H180" s="91">
        <v>176</v>
      </c>
      <c r="I180" s="93">
        <v>0.42010135142857141</v>
      </c>
      <c r="J180" s="93">
        <v>0.42010135584415581</v>
      </c>
      <c r="K180" s="94">
        <f t="shared" si="9"/>
        <v>0.42850337845714287</v>
      </c>
      <c r="L180" s="94">
        <f t="shared" si="10"/>
        <v>0.42850338296103896</v>
      </c>
      <c r="M180" s="94">
        <f t="shared" si="11"/>
        <v>0.42850337845714287</v>
      </c>
      <c r="N180" s="91">
        <f t="shared" si="8"/>
        <v>0</v>
      </c>
    </row>
    <row r="181" spans="8:14">
      <c r="H181" s="91">
        <v>177</v>
      </c>
      <c r="I181" s="93">
        <v>0.39705642000000002</v>
      </c>
      <c r="J181" s="93">
        <v>0.39705642424242421</v>
      </c>
      <c r="K181" s="94">
        <f t="shared" si="9"/>
        <v>0.40499754840000002</v>
      </c>
      <c r="L181" s="94">
        <f t="shared" si="10"/>
        <v>0.40499755272727272</v>
      </c>
      <c r="M181" s="94">
        <f t="shared" si="11"/>
        <v>0.40499754840000002</v>
      </c>
      <c r="N181" s="91">
        <f t="shared" si="8"/>
        <v>0</v>
      </c>
    </row>
    <row r="182" spans="8:14">
      <c r="H182" s="91">
        <v>178</v>
      </c>
      <c r="I182" s="93">
        <v>0.39796814987142859</v>
      </c>
      <c r="J182" s="93">
        <v>0.39796815411255404</v>
      </c>
      <c r="K182" s="94">
        <f t="shared" si="9"/>
        <v>0.40592751286885714</v>
      </c>
      <c r="L182" s="94">
        <f t="shared" si="10"/>
        <v>0.40592751719480513</v>
      </c>
      <c r="M182" s="94">
        <f t="shared" si="11"/>
        <v>0.40592751286885714</v>
      </c>
      <c r="N182" s="91">
        <f t="shared" si="8"/>
        <v>0</v>
      </c>
    </row>
    <row r="183" spans="8:14">
      <c r="H183" s="91">
        <v>179</v>
      </c>
      <c r="I183" s="93">
        <v>9.5955649871428572E-2</v>
      </c>
      <c r="J183" s="93">
        <v>9.5955651948051932E-2</v>
      </c>
      <c r="K183" s="94">
        <f t="shared" si="9"/>
        <v>9.7874762868857143E-2</v>
      </c>
      <c r="L183" s="94">
        <f t="shared" si="10"/>
        <v>9.7874764987012974E-2</v>
      </c>
      <c r="M183" s="94">
        <f t="shared" si="11"/>
        <v>9.7874762868857143E-2</v>
      </c>
      <c r="N183" s="91">
        <f t="shared" si="8"/>
        <v>0</v>
      </c>
    </row>
    <row r="184" spans="8:14">
      <c r="H184" s="91">
        <v>180</v>
      </c>
      <c r="I184" s="93">
        <v>9.5955649871428572E-2</v>
      </c>
      <c r="J184" s="93">
        <v>9.5955651948051932E-2</v>
      </c>
      <c r="K184" s="94">
        <f t="shared" si="9"/>
        <v>9.7874762868857143E-2</v>
      </c>
      <c r="L184" s="94">
        <f t="shared" si="10"/>
        <v>9.7874764987012974E-2</v>
      </c>
      <c r="M184" s="94">
        <f t="shared" si="11"/>
        <v>9.7874762868857143E-2</v>
      </c>
      <c r="N184" s="91">
        <f t="shared" si="8"/>
        <v>0</v>
      </c>
    </row>
    <row r="185" spans="8:14">
      <c r="H185" s="91">
        <v>181</v>
      </c>
      <c r="I185" s="93">
        <v>0.5495486955714286</v>
      </c>
      <c r="J185" s="93">
        <v>1.153453917922078</v>
      </c>
      <c r="K185" s="94">
        <f t="shared" si="9"/>
        <v>0.56053966948285716</v>
      </c>
      <c r="L185" s="94">
        <f t="shared" si="10"/>
        <v>1.1765229962805195</v>
      </c>
      <c r="M185" s="94">
        <f t="shared" si="11"/>
        <v>0.56053966948285716</v>
      </c>
      <c r="N185" s="91">
        <f t="shared" si="8"/>
        <v>0</v>
      </c>
    </row>
    <row r="186" spans="8:14">
      <c r="H186" s="91">
        <v>182</v>
      </c>
      <c r="I186" s="93">
        <v>0.73280584700000007</v>
      </c>
      <c r="J186" s="93">
        <v>1.3607218718614718</v>
      </c>
      <c r="K186" s="94">
        <f t="shared" si="9"/>
        <v>0.74746196394000008</v>
      </c>
      <c r="L186" s="94">
        <f t="shared" si="10"/>
        <v>1.3879363092987012</v>
      </c>
      <c r="M186" s="94">
        <f t="shared" si="11"/>
        <v>0.74746196394000008</v>
      </c>
      <c r="N186" s="91">
        <f t="shared" si="8"/>
        <v>0</v>
      </c>
    </row>
    <row r="187" spans="8:14">
      <c r="H187" s="91">
        <v>183</v>
      </c>
      <c r="I187" s="93">
        <v>0.73280584700000007</v>
      </c>
      <c r="J187" s="93">
        <v>1.3607218718614718</v>
      </c>
      <c r="K187" s="94">
        <f t="shared" si="9"/>
        <v>0.74746196394000008</v>
      </c>
      <c r="L187" s="94">
        <f t="shared" si="10"/>
        <v>1.3879363092987012</v>
      </c>
      <c r="M187" s="94">
        <f t="shared" si="11"/>
        <v>0.74746196394000008</v>
      </c>
      <c r="N187" s="91">
        <f t="shared" si="8"/>
        <v>0</v>
      </c>
    </row>
    <row r="188" spans="8:14">
      <c r="H188" s="91">
        <v>184</v>
      </c>
      <c r="I188" s="93">
        <v>0.73280584700000007</v>
      </c>
      <c r="J188" s="93">
        <v>1.3607218718614718</v>
      </c>
      <c r="K188" s="94">
        <f t="shared" si="9"/>
        <v>0.74746196394000008</v>
      </c>
      <c r="L188" s="94">
        <f t="shared" si="10"/>
        <v>1.3879363092987012</v>
      </c>
      <c r="M188" s="94">
        <f t="shared" si="11"/>
        <v>0.74746196394000008</v>
      </c>
      <c r="N188" s="91">
        <f t="shared" si="8"/>
        <v>0</v>
      </c>
    </row>
    <row r="189" spans="8:14">
      <c r="H189" s="91">
        <v>185</v>
      </c>
      <c r="I189" s="93">
        <v>0.98960891842857157</v>
      </c>
      <c r="J189" s="93">
        <v>1.5977818069264067</v>
      </c>
      <c r="K189" s="94">
        <f t="shared" si="9"/>
        <v>1.009401096797143</v>
      </c>
      <c r="L189" s="94">
        <f t="shared" si="10"/>
        <v>1.629737443064935</v>
      </c>
      <c r="M189" s="94">
        <f t="shared" si="11"/>
        <v>1.009401096797143</v>
      </c>
      <c r="N189" s="91">
        <f t="shared" si="8"/>
        <v>0</v>
      </c>
    </row>
    <row r="190" spans="8:14">
      <c r="H190" s="91">
        <v>186</v>
      </c>
      <c r="I190" s="93">
        <v>1.0207610327142855</v>
      </c>
      <c r="J190" s="93">
        <v>1.6093936077922077</v>
      </c>
      <c r="K190" s="94">
        <f t="shared" si="9"/>
        <v>1.0411762533685713</v>
      </c>
      <c r="L190" s="94">
        <f t="shared" si="10"/>
        <v>1.6415814799480519</v>
      </c>
      <c r="M190" s="94">
        <f t="shared" si="11"/>
        <v>1.0411762533685713</v>
      </c>
      <c r="N190" s="91">
        <f t="shared" si="8"/>
        <v>0</v>
      </c>
    </row>
    <row r="191" spans="8:14">
      <c r="H191" s="91">
        <v>187</v>
      </c>
      <c r="I191" s="93">
        <v>1.0207610327142855</v>
      </c>
      <c r="J191" s="93">
        <v>1.1972934164502163</v>
      </c>
      <c r="K191" s="94">
        <f t="shared" si="9"/>
        <v>1.0411762533685713</v>
      </c>
      <c r="L191" s="94">
        <f t="shared" si="10"/>
        <v>1.2212392847792206</v>
      </c>
      <c r="M191" s="94">
        <f t="shared" si="11"/>
        <v>1.0411762533685713</v>
      </c>
      <c r="N191" s="91">
        <f t="shared" si="8"/>
        <v>0</v>
      </c>
    </row>
    <row r="192" spans="8:14">
      <c r="H192" s="91">
        <v>188</v>
      </c>
      <c r="I192" s="93">
        <v>1.0255270142857142</v>
      </c>
      <c r="J192" s="93">
        <v>0.98624356277056269</v>
      </c>
      <c r="K192" s="94">
        <f t="shared" si="9"/>
        <v>1.0460375545714284</v>
      </c>
      <c r="L192" s="94">
        <f t="shared" si="10"/>
        <v>1.005968434025974</v>
      </c>
      <c r="M192" s="94">
        <f t="shared" si="11"/>
        <v>1.0460375545714284</v>
      </c>
      <c r="N192" s="91">
        <f t="shared" si="8"/>
        <v>0</v>
      </c>
    </row>
    <row r="193" spans="8:14">
      <c r="H193" s="91">
        <v>189</v>
      </c>
      <c r="I193" s="93">
        <v>0.83817444285714282</v>
      </c>
      <c r="J193" s="93">
        <v>0.77488018874458875</v>
      </c>
      <c r="K193" s="94">
        <f t="shared" si="9"/>
        <v>0.85493793171428567</v>
      </c>
      <c r="L193" s="94">
        <f t="shared" si="10"/>
        <v>0.79037779251948059</v>
      </c>
      <c r="M193" s="94">
        <f t="shared" si="11"/>
        <v>0.85493793171428567</v>
      </c>
      <c r="N193" s="91">
        <f t="shared" si="8"/>
        <v>0</v>
      </c>
    </row>
    <row r="194" spans="8:14">
      <c r="H194" s="91">
        <v>190</v>
      </c>
      <c r="I194" s="93">
        <v>1.1484176428571427</v>
      </c>
      <c r="J194" s="93">
        <v>0.99692627532467537</v>
      </c>
      <c r="K194" s="94">
        <f t="shared" si="9"/>
        <v>1.1713859957142856</v>
      </c>
      <c r="L194" s="94">
        <f t="shared" si="10"/>
        <v>1.0168648008311689</v>
      </c>
      <c r="M194" s="94">
        <f t="shared" si="11"/>
        <v>1.1713859957142856</v>
      </c>
      <c r="N194" s="91">
        <f t="shared" si="8"/>
        <v>0</v>
      </c>
    </row>
    <row r="195" spans="8:14">
      <c r="H195" s="91">
        <v>191</v>
      </c>
      <c r="I195" s="93">
        <v>1.3972137142857142</v>
      </c>
      <c r="J195" s="93">
        <v>1.236367548051948</v>
      </c>
      <c r="K195" s="94">
        <f t="shared" si="9"/>
        <v>1.4251579885714285</v>
      </c>
      <c r="L195" s="94">
        <f t="shared" si="10"/>
        <v>1.2610948990129871</v>
      </c>
      <c r="M195" s="94">
        <f t="shared" si="11"/>
        <v>1.4251579885714285</v>
      </c>
      <c r="N195" s="91">
        <f t="shared" si="8"/>
        <v>0</v>
      </c>
    </row>
    <row r="196" spans="8:14">
      <c r="H196" s="91">
        <v>192</v>
      </c>
      <c r="I196" s="93">
        <v>1.175060842857143</v>
      </c>
      <c r="J196" s="93">
        <v>1.0875062155844155</v>
      </c>
      <c r="K196" s="94">
        <f t="shared" si="9"/>
        <v>1.1985620597142859</v>
      </c>
      <c r="L196" s="94">
        <f t="shared" si="10"/>
        <v>1.1092563398961039</v>
      </c>
      <c r="M196" s="94">
        <f t="shared" si="11"/>
        <v>1.1985620597142859</v>
      </c>
      <c r="N196" s="91">
        <f t="shared" si="8"/>
        <v>0</v>
      </c>
    </row>
    <row r="197" spans="8:14">
      <c r="H197" s="91">
        <v>193</v>
      </c>
      <c r="I197" s="93">
        <v>1.1310262142857144</v>
      </c>
      <c r="J197" s="93">
        <v>1.179164103896104</v>
      </c>
      <c r="K197" s="94">
        <f t="shared" si="9"/>
        <v>1.1536467385714286</v>
      </c>
      <c r="L197" s="94">
        <f t="shared" si="10"/>
        <v>1.2027473859740261</v>
      </c>
      <c r="M197" s="94">
        <f t="shared" si="11"/>
        <v>1.1536467385714286</v>
      </c>
      <c r="N197" s="91">
        <f t="shared" ref="N197:N260" si="12">IF(L197=$B$7,1,0)</f>
        <v>0</v>
      </c>
    </row>
    <row r="198" spans="8:14">
      <c r="H198" s="91">
        <v>194</v>
      </c>
      <c r="I198" s="93">
        <v>1.5482825285714286</v>
      </c>
      <c r="J198" s="93">
        <v>1.5615866935064937</v>
      </c>
      <c r="K198" s="94">
        <f t="shared" ref="K198:K261" si="13">I198*(1+$B$19/100)</f>
        <v>1.5792481791428572</v>
      </c>
      <c r="L198" s="94">
        <f t="shared" ref="L198:L261" si="14">J198*(1+$B$19/100)</f>
        <v>1.5928184273766237</v>
      </c>
      <c r="M198" s="94">
        <f t="shared" ref="M198:M261" si="15">IF($B$25&gt;=$B$23-0.2,MIN(K198),IF(N198=1,MAX(L198,$B$27),L198))</f>
        <v>1.5792481791428572</v>
      </c>
      <c r="N198" s="91">
        <f t="shared" si="12"/>
        <v>0</v>
      </c>
    </row>
    <row r="199" spans="8:14">
      <c r="H199" s="91">
        <v>195</v>
      </c>
      <c r="I199" s="93">
        <v>1.4620152999999998</v>
      </c>
      <c r="J199" s="93">
        <v>1.5133624502164504</v>
      </c>
      <c r="K199" s="94">
        <f t="shared" si="13"/>
        <v>1.4912556059999997</v>
      </c>
      <c r="L199" s="94">
        <f t="shared" si="14"/>
        <v>1.5436296992207794</v>
      </c>
      <c r="M199" s="94">
        <f t="shared" si="15"/>
        <v>1.4912556059999997</v>
      </c>
      <c r="N199" s="91">
        <f t="shared" si="12"/>
        <v>0</v>
      </c>
    </row>
    <row r="200" spans="8:14">
      <c r="H200" s="91">
        <v>196</v>
      </c>
      <c r="I200" s="93">
        <v>1.4620152999999998</v>
      </c>
      <c r="J200" s="93">
        <v>1.5331055887445892</v>
      </c>
      <c r="K200" s="94">
        <f t="shared" si="13"/>
        <v>1.4912556059999997</v>
      </c>
      <c r="L200" s="94">
        <f t="shared" si="14"/>
        <v>1.563767700519481</v>
      </c>
      <c r="M200" s="94">
        <f t="shared" si="15"/>
        <v>1.4912556059999997</v>
      </c>
      <c r="N200" s="91">
        <f t="shared" si="12"/>
        <v>0</v>
      </c>
    </row>
    <row r="201" spans="8:14">
      <c r="H201" s="91">
        <v>197</v>
      </c>
      <c r="I201" s="93">
        <v>1.5494088857142856</v>
      </c>
      <c r="J201" s="93">
        <v>1.6065576121212124</v>
      </c>
      <c r="K201" s="94">
        <f t="shared" si="13"/>
        <v>1.5803970634285713</v>
      </c>
      <c r="L201" s="94">
        <f t="shared" si="14"/>
        <v>1.6386887643636368</v>
      </c>
      <c r="M201" s="94">
        <f t="shared" si="15"/>
        <v>1.5803970634285713</v>
      </c>
      <c r="N201" s="91">
        <f t="shared" si="12"/>
        <v>0</v>
      </c>
    </row>
    <row r="202" spans="8:14">
      <c r="H202" s="91">
        <v>198</v>
      </c>
      <c r="I202" s="93">
        <v>1.3626216857142857</v>
      </c>
      <c r="J202" s="93">
        <v>1.4291252103896106</v>
      </c>
      <c r="K202" s="94">
        <f t="shared" si="13"/>
        <v>1.3898741194285713</v>
      </c>
      <c r="L202" s="94">
        <f t="shared" si="14"/>
        <v>1.4577077145974029</v>
      </c>
      <c r="M202" s="94">
        <f t="shared" si="15"/>
        <v>1.3898741194285713</v>
      </c>
      <c r="N202" s="91">
        <f t="shared" si="12"/>
        <v>0</v>
      </c>
    </row>
    <row r="203" spans="8:14">
      <c r="H203" s="91">
        <v>199</v>
      </c>
      <c r="I203" s="93">
        <v>1.3279714857142857</v>
      </c>
      <c r="J203" s="93">
        <v>1.340926607792208</v>
      </c>
      <c r="K203" s="94">
        <f t="shared" si="13"/>
        <v>1.3545309154285714</v>
      </c>
      <c r="L203" s="94">
        <f t="shared" si="14"/>
        <v>1.3677451399480522</v>
      </c>
      <c r="M203" s="94">
        <f t="shared" si="15"/>
        <v>1.3545309154285714</v>
      </c>
      <c r="N203" s="91">
        <f t="shared" si="12"/>
        <v>0</v>
      </c>
    </row>
    <row r="204" spans="8:14">
      <c r="H204" s="91">
        <v>200</v>
      </c>
      <c r="I204" s="93">
        <v>1.1471060557142858</v>
      </c>
      <c r="J204" s="93">
        <v>1.067919781818182</v>
      </c>
      <c r="K204" s="94">
        <f t="shared" si="13"/>
        <v>1.1700481768285715</v>
      </c>
      <c r="L204" s="94">
        <f t="shared" si="14"/>
        <v>1.0892781774545457</v>
      </c>
      <c r="M204" s="94">
        <f t="shared" si="15"/>
        <v>1.1700481768285715</v>
      </c>
      <c r="N204" s="91">
        <f t="shared" si="12"/>
        <v>0</v>
      </c>
    </row>
    <row r="205" spans="8:14">
      <c r="H205" s="91">
        <v>201</v>
      </c>
      <c r="I205" s="93">
        <v>0.81821287285714284</v>
      </c>
      <c r="J205" s="93">
        <v>0.73581734025974022</v>
      </c>
      <c r="K205" s="94">
        <f t="shared" si="13"/>
        <v>0.83457713031428571</v>
      </c>
      <c r="L205" s="94">
        <f t="shared" si="14"/>
        <v>0.75053368706493506</v>
      </c>
      <c r="M205" s="94">
        <f t="shared" si="15"/>
        <v>0.83457713031428571</v>
      </c>
      <c r="N205" s="91">
        <f t="shared" si="12"/>
        <v>0</v>
      </c>
    </row>
    <row r="206" spans="8:14">
      <c r="H206" s="91">
        <v>202</v>
      </c>
      <c r="I206" s="93">
        <v>0.70079145999999992</v>
      </c>
      <c r="J206" s="93">
        <v>0.61839592467532467</v>
      </c>
      <c r="K206" s="94">
        <f t="shared" si="13"/>
        <v>0.71480728919999992</v>
      </c>
      <c r="L206" s="94">
        <f t="shared" si="14"/>
        <v>0.63076384316883116</v>
      </c>
      <c r="M206" s="94">
        <f t="shared" si="15"/>
        <v>0.71480728919999992</v>
      </c>
      <c r="N206" s="91">
        <f t="shared" si="12"/>
        <v>0</v>
      </c>
    </row>
    <row r="207" spans="8:14">
      <c r="H207" s="91">
        <v>203</v>
      </c>
      <c r="I207" s="93">
        <v>0.70079145999999992</v>
      </c>
      <c r="J207" s="93">
        <v>0.59865278614718609</v>
      </c>
      <c r="K207" s="94">
        <f t="shared" si="13"/>
        <v>0.71480728919999992</v>
      </c>
      <c r="L207" s="94">
        <f t="shared" si="14"/>
        <v>0.6106258418701298</v>
      </c>
      <c r="M207" s="94">
        <f t="shared" si="15"/>
        <v>0.71480728919999992</v>
      </c>
      <c r="N207" s="91">
        <f t="shared" si="12"/>
        <v>0</v>
      </c>
    </row>
    <row r="208" spans="8:14">
      <c r="H208" s="91">
        <v>204</v>
      </c>
      <c r="I208" s="93">
        <v>0.49593369142857135</v>
      </c>
      <c r="J208" s="93">
        <v>0.66829771515151515</v>
      </c>
      <c r="K208" s="94">
        <f t="shared" si="13"/>
        <v>0.50585236525714283</v>
      </c>
      <c r="L208" s="94">
        <f t="shared" si="14"/>
        <v>0.68166366945454548</v>
      </c>
      <c r="M208" s="94">
        <f t="shared" si="15"/>
        <v>0.50585236525714283</v>
      </c>
      <c r="N208" s="91">
        <f t="shared" si="12"/>
        <v>0</v>
      </c>
    </row>
    <row r="209" spans="8:14">
      <c r="H209" s="91">
        <v>205</v>
      </c>
      <c r="I209" s="93">
        <v>0.44214800042857144</v>
      </c>
      <c r="J209" s="93">
        <v>0.61451202458874465</v>
      </c>
      <c r="K209" s="94">
        <f t="shared" si="13"/>
        <v>0.45099096043714287</v>
      </c>
      <c r="L209" s="94">
        <f t="shared" si="14"/>
        <v>0.62680226508051951</v>
      </c>
      <c r="M209" s="94">
        <f t="shared" si="15"/>
        <v>0.45099096043714287</v>
      </c>
      <c r="N209" s="91">
        <f t="shared" si="12"/>
        <v>0</v>
      </c>
    </row>
    <row r="210" spans="8:14">
      <c r="H210" s="91">
        <v>206</v>
      </c>
      <c r="I210" s="93">
        <v>0.78846021471428585</v>
      </c>
      <c r="J210" s="93">
        <v>0.94193753974025973</v>
      </c>
      <c r="K210" s="94">
        <f t="shared" si="13"/>
        <v>0.80422941900857159</v>
      </c>
      <c r="L210" s="94">
        <f t="shared" si="14"/>
        <v>0.96077629053506497</v>
      </c>
      <c r="M210" s="94">
        <f t="shared" si="15"/>
        <v>0.80422941900857159</v>
      </c>
      <c r="N210" s="91">
        <f t="shared" si="12"/>
        <v>0</v>
      </c>
    </row>
    <row r="211" spans="8:14">
      <c r="H211" s="91">
        <v>207</v>
      </c>
      <c r="I211" s="93">
        <v>1.1148437204285713</v>
      </c>
      <c r="J211" s="93">
        <v>1.2243389683116883</v>
      </c>
      <c r="K211" s="94">
        <f t="shared" si="13"/>
        <v>1.1371405948371427</v>
      </c>
      <c r="L211" s="94">
        <f t="shared" si="14"/>
        <v>1.2488257476779221</v>
      </c>
      <c r="M211" s="94">
        <f t="shared" si="15"/>
        <v>1.1371405948371427</v>
      </c>
      <c r="N211" s="91">
        <f t="shared" si="12"/>
        <v>0</v>
      </c>
    </row>
    <row r="212" spans="8:14">
      <c r="H212" s="91">
        <v>208</v>
      </c>
      <c r="I212" s="93">
        <v>1.0264805889999999</v>
      </c>
      <c r="J212" s="93">
        <v>1.1453306306493507</v>
      </c>
      <c r="K212" s="94">
        <f t="shared" si="13"/>
        <v>1.04701020078</v>
      </c>
      <c r="L212" s="94">
        <f t="shared" si="14"/>
        <v>1.1682372432623378</v>
      </c>
      <c r="M212" s="94">
        <f t="shared" si="15"/>
        <v>1.04701020078</v>
      </c>
      <c r="N212" s="91">
        <f t="shared" si="12"/>
        <v>0</v>
      </c>
    </row>
    <row r="213" spans="8:14">
      <c r="H213" s="91">
        <v>209</v>
      </c>
      <c r="I213" s="93">
        <v>1.073371429</v>
      </c>
      <c r="J213" s="93">
        <v>1.4413067302164502</v>
      </c>
      <c r="K213" s="94">
        <f t="shared" si="13"/>
        <v>1.0948388575800001</v>
      </c>
      <c r="L213" s="94">
        <f t="shared" si="14"/>
        <v>1.4701328648207792</v>
      </c>
      <c r="M213" s="94">
        <f t="shared" si="15"/>
        <v>1.0948388575800001</v>
      </c>
      <c r="N213" s="91">
        <f t="shared" si="12"/>
        <v>0</v>
      </c>
    </row>
    <row r="214" spans="8:14">
      <c r="H214" s="91">
        <v>210</v>
      </c>
      <c r="I214" s="93">
        <v>1.1369029975714287</v>
      </c>
      <c r="J214" s="93">
        <v>1.5048382990476192</v>
      </c>
      <c r="K214" s="94">
        <f t="shared" si="13"/>
        <v>1.1596410575228573</v>
      </c>
      <c r="L214" s="94">
        <f t="shared" si="14"/>
        <v>1.5349350650285716</v>
      </c>
      <c r="M214" s="94">
        <f t="shared" si="15"/>
        <v>1.1596410575228573</v>
      </c>
      <c r="N214" s="91">
        <f t="shared" si="12"/>
        <v>0</v>
      </c>
    </row>
    <row r="215" spans="8:14">
      <c r="H215" s="91">
        <v>211</v>
      </c>
      <c r="I215" s="93">
        <v>1.2438480461428569</v>
      </c>
      <c r="J215" s="93">
        <v>1.5229239440692639</v>
      </c>
      <c r="K215" s="94">
        <f t="shared" si="13"/>
        <v>1.2687250070657141</v>
      </c>
      <c r="L215" s="94">
        <f t="shared" si="14"/>
        <v>1.5533824229506492</v>
      </c>
      <c r="M215" s="94">
        <f t="shared" si="15"/>
        <v>1.2687250070657141</v>
      </c>
      <c r="N215" s="91">
        <f t="shared" si="12"/>
        <v>0</v>
      </c>
    </row>
    <row r="216" spans="8:14">
      <c r="H216" s="91">
        <v>212</v>
      </c>
      <c r="I216" s="93">
        <v>1.4293877942857143</v>
      </c>
      <c r="J216" s="93">
        <v>1.7794110458874459</v>
      </c>
      <c r="K216" s="94">
        <f t="shared" si="13"/>
        <v>1.4579755501714287</v>
      </c>
      <c r="L216" s="94">
        <f t="shared" si="14"/>
        <v>1.8149992668051949</v>
      </c>
      <c r="M216" s="94">
        <f t="shared" si="15"/>
        <v>1.4579755501714287</v>
      </c>
      <c r="N216" s="91">
        <f t="shared" si="12"/>
        <v>0</v>
      </c>
    </row>
    <row r="217" spans="8:14">
      <c r="H217" s="91">
        <v>213</v>
      </c>
      <c r="I217" s="93">
        <v>1.1458343314285713</v>
      </c>
      <c r="J217" s="93">
        <v>1.5147442813852814</v>
      </c>
      <c r="K217" s="94">
        <f t="shared" si="13"/>
        <v>1.1687510180571428</v>
      </c>
      <c r="L217" s="94">
        <f t="shared" si="14"/>
        <v>1.545039167012987</v>
      </c>
      <c r="M217" s="94">
        <f t="shared" si="15"/>
        <v>1.1687510180571428</v>
      </c>
      <c r="N217" s="91">
        <f t="shared" si="12"/>
        <v>0</v>
      </c>
    </row>
    <row r="218" spans="8:14">
      <c r="H218" s="91">
        <v>214</v>
      </c>
      <c r="I218" s="93">
        <v>0.80118623428571423</v>
      </c>
      <c r="J218" s="93">
        <v>1.1792499402597403</v>
      </c>
      <c r="K218" s="94">
        <f t="shared" si="13"/>
        <v>0.81720995897142856</v>
      </c>
      <c r="L218" s="94">
        <f t="shared" si="14"/>
        <v>1.2028349390649351</v>
      </c>
      <c r="M218" s="94">
        <f t="shared" si="15"/>
        <v>0.81720995897142856</v>
      </c>
      <c r="N218" s="91">
        <f t="shared" si="12"/>
        <v>0</v>
      </c>
    </row>
    <row r="219" spans="8:14">
      <c r="H219" s="91">
        <v>215</v>
      </c>
      <c r="I219" s="93">
        <v>0.83078804857142863</v>
      </c>
      <c r="J219" s="93">
        <v>1.5061047861471863</v>
      </c>
      <c r="K219" s="94">
        <f t="shared" si="13"/>
        <v>0.84740380954285721</v>
      </c>
      <c r="L219" s="94">
        <f t="shared" si="14"/>
        <v>1.5362268818701301</v>
      </c>
      <c r="M219" s="94">
        <f t="shared" si="15"/>
        <v>0.84740380954285721</v>
      </c>
      <c r="N219" s="91">
        <f t="shared" si="12"/>
        <v>0</v>
      </c>
    </row>
    <row r="220" spans="8:14">
      <c r="H220" s="91">
        <v>216</v>
      </c>
      <c r="I220" s="93">
        <v>1.3446860928571429</v>
      </c>
      <c r="J220" s="93">
        <v>1.5187898510822511</v>
      </c>
      <c r="K220" s="94">
        <f t="shared" si="13"/>
        <v>1.3715798147142857</v>
      </c>
      <c r="L220" s="94">
        <f t="shared" si="14"/>
        <v>1.549165648103896</v>
      </c>
      <c r="M220" s="94">
        <f t="shared" si="15"/>
        <v>1.3715798147142857</v>
      </c>
      <c r="N220" s="91">
        <f t="shared" si="12"/>
        <v>0</v>
      </c>
    </row>
    <row r="221" spans="8:14">
      <c r="H221" s="91">
        <v>217</v>
      </c>
      <c r="I221" s="93">
        <v>1.3944464685714286</v>
      </c>
      <c r="J221" s="93">
        <v>1.6835292865800864</v>
      </c>
      <c r="K221" s="94">
        <f t="shared" si="13"/>
        <v>1.4223353979428572</v>
      </c>
      <c r="L221" s="94">
        <f t="shared" si="14"/>
        <v>1.7171998723116881</v>
      </c>
      <c r="M221" s="94">
        <f t="shared" si="15"/>
        <v>1.4223353979428572</v>
      </c>
      <c r="N221" s="91">
        <f t="shared" si="12"/>
        <v>0</v>
      </c>
    </row>
    <row r="222" spans="8:14">
      <c r="H222" s="91">
        <v>218</v>
      </c>
      <c r="I222" s="93">
        <v>1.0947224028571427</v>
      </c>
      <c r="J222" s="93">
        <v>1.3003006025974027</v>
      </c>
      <c r="K222" s="94">
        <f t="shared" si="13"/>
        <v>1.1166168509142855</v>
      </c>
      <c r="L222" s="94">
        <f t="shared" si="14"/>
        <v>1.3263066146493507</v>
      </c>
      <c r="M222" s="94">
        <f t="shared" si="15"/>
        <v>1.1166168509142855</v>
      </c>
      <c r="N222" s="91">
        <f t="shared" si="12"/>
        <v>0</v>
      </c>
    </row>
    <row r="223" spans="8:14">
      <c r="H223" s="91">
        <v>219</v>
      </c>
      <c r="I223" s="93">
        <v>0.92057957857142847</v>
      </c>
      <c r="J223" s="93">
        <v>1.055210425108225</v>
      </c>
      <c r="K223" s="94">
        <f t="shared" si="13"/>
        <v>0.93899117014285705</v>
      </c>
      <c r="L223" s="94">
        <f t="shared" si="14"/>
        <v>1.0763146336103895</v>
      </c>
      <c r="M223" s="94">
        <f t="shared" si="15"/>
        <v>0.93899117014285705</v>
      </c>
      <c r="N223" s="91">
        <f t="shared" si="12"/>
        <v>0</v>
      </c>
    </row>
    <row r="224" spans="8:14">
      <c r="H224" s="91">
        <v>220</v>
      </c>
      <c r="I224" s="93">
        <v>0.93934044857142851</v>
      </c>
      <c r="J224" s="93">
        <v>1.0739712961038961</v>
      </c>
      <c r="K224" s="94">
        <f t="shared" si="13"/>
        <v>0.9581272575428571</v>
      </c>
      <c r="L224" s="94">
        <f t="shared" si="14"/>
        <v>1.0954507220259739</v>
      </c>
      <c r="M224" s="94">
        <f t="shared" si="15"/>
        <v>0.9581272575428571</v>
      </c>
      <c r="N224" s="91">
        <f t="shared" si="12"/>
        <v>0</v>
      </c>
    </row>
    <row r="225" spans="8:14">
      <c r="H225" s="91">
        <v>221</v>
      </c>
      <c r="I225" s="93">
        <v>1.2013770842857141</v>
      </c>
      <c r="J225" s="93">
        <v>1.3850398709956708</v>
      </c>
      <c r="K225" s="94">
        <f t="shared" si="13"/>
        <v>1.2254046259714284</v>
      </c>
      <c r="L225" s="94">
        <f t="shared" si="14"/>
        <v>1.4127406684155843</v>
      </c>
      <c r="M225" s="94">
        <f t="shared" si="15"/>
        <v>1.2254046259714284</v>
      </c>
      <c r="N225" s="91">
        <f t="shared" si="12"/>
        <v>0</v>
      </c>
    </row>
    <row r="226" spans="8:14">
      <c r="H226" s="91">
        <v>222</v>
      </c>
      <c r="I226" s="93">
        <v>1.2376863099999997</v>
      </c>
      <c r="J226" s="93">
        <v>1.1147412692640692</v>
      </c>
      <c r="K226" s="94">
        <f t="shared" si="13"/>
        <v>1.2624400361999997</v>
      </c>
      <c r="L226" s="94">
        <f t="shared" si="14"/>
        <v>1.1370360946493507</v>
      </c>
      <c r="M226" s="94">
        <f t="shared" si="15"/>
        <v>1.2624400361999997</v>
      </c>
      <c r="N226" s="91">
        <f t="shared" si="12"/>
        <v>0</v>
      </c>
    </row>
    <row r="227" spans="8:14">
      <c r="H227" s="91">
        <v>223</v>
      </c>
      <c r="I227" s="93">
        <v>0.60680948142857127</v>
      </c>
      <c r="J227" s="93">
        <v>0.73599216103896115</v>
      </c>
      <c r="K227" s="94">
        <f t="shared" si="13"/>
        <v>0.61894567105714271</v>
      </c>
      <c r="L227" s="94">
        <f t="shared" si="14"/>
        <v>0.75071200425974038</v>
      </c>
      <c r="M227" s="94">
        <f t="shared" si="15"/>
        <v>0.61894567105714271</v>
      </c>
      <c r="N227" s="91">
        <f t="shared" si="12"/>
        <v>0</v>
      </c>
    </row>
    <row r="228" spans="8:14">
      <c r="H228" s="91">
        <v>224</v>
      </c>
      <c r="I228" s="93">
        <v>0.56866706857142846</v>
      </c>
      <c r="J228" s="93">
        <v>0.58287068744588755</v>
      </c>
      <c r="K228" s="94">
        <f t="shared" si="13"/>
        <v>0.58004040994285699</v>
      </c>
      <c r="L228" s="94">
        <f t="shared" si="14"/>
        <v>0.59452810119480526</v>
      </c>
      <c r="M228" s="94">
        <f t="shared" si="15"/>
        <v>0.58004040994285699</v>
      </c>
      <c r="N228" s="91">
        <f t="shared" si="12"/>
        <v>0</v>
      </c>
    </row>
    <row r="229" spans="8:14">
      <c r="H229" s="91">
        <v>225</v>
      </c>
      <c r="I229" s="93">
        <v>0.69143399714285714</v>
      </c>
      <c r="J229" s="93">
        <v>0.70563761385281398</v>
      </c>
      <c r="K229" s="94">
        <f t="shared" si="13"/>
        <v>0.70526267708571433</v>
      </c>
      <c r="L229" s="94">
        <f t="shared" si="14"/>
        <v>0.71975036612987031</v>
      </c>
      <c r="M229" s="94">
        <f t="shared" si="15"/>
        <v>0.70526267708571433</v>
      </c>
      <c r="N229" s="91">
        <f t="shared" si="12"/>
        <v>0</v>
      </c>
    </row>
    <row r="230" spans="8:14">
      <c r="H230" s="91">
        <v>226</v>
      </c>
      <c r="I230" s="93">
        <v>0.78317512285714286</v>
      </c>
      <c r="J230" s="93">
        <v>0.80847770129870133</v>
      </c>
      <c r="K230" s="94">
        <f t="shared" si="13"/>
        <v>0.79883862531428573</v>
      </c>
      <c r="L230" s="94">
        <f t="shared" si="14"/>
        <v>0.82464725532467542</v>
      </c>
      <c r="M230" s="94">
        <f t="shared" si="15"/>
        <v>0.79883862531428573</v>
      </c>
      <c r="N230" s="91">
        <f t="shared" si="12"/>
        <v>0</v>
      </c>
    </row>
    <row r="231" spans="8:14">
      <c r="H231" s="91">
        <v>227</v>
      </c>
      <c r="I231" s="93">
        <v>1.01590713</v>
      </c>
      <c r="J231" s="93">
        <v>0.94680412121212132</v>
      </c>
      <c r="K231" s="94">
        <f t="shared" si="13"/>
        <v>1.0362252726000001</v>
      </c>
      <c r="L231" s="94">
        <f t="shared" si="14"/>
        <v>0.96574020363636381</v>
      </c>
      <c r="M231" s="94">
        <f t="shared" si="15"/>
        <v>1.0362252726000001</v>
      </c>
      <c r="N231" s="91">
        <f t="shared" si="12"/>
        <v>0</v>
      </c>
    </row>
    <row r="232" spans="8:14">
      <c r="H232" s="91">
        <v>228</v>
      </c>
      <c r="I232" s="93">
        <v>1.1732286442857143</v>
      </c>
      <c r="J232" s="93">
        <v>0.94764584415584407</v>
      </c>
      <c r="K232" s="94">
        <f t="shared" si="13"/>
        <v>1.1966932171714286</v>
      </c>
      <c r="L232" s="94">
        <f t="shared" si="14"/>
        <v>0.96659876103896092</v>
      </c>
      <c r="M232" s="94">
        <f t="shared" si="15"/>
        <v>1.1966932171714286</v>
      </c>
      <c r="N232" s="91">
        <f t="shared" si="12"/>
        <v>0</v>
      </c>
    </row>
    <row r="233" spans="8:14">
      <c r="H233" s="91">
        <v>229</v>
      </c>
      <c r="I233" s="93">
        <v>1.3201725900000001</v>
      </c>
      <c r="J233" s="93">
        <v>1.0912000883116881</v>
      </c>
      <c r="K233" s="94">
        <f t="shared" si="13"/>
        <v>1.3465760418000001</v>
      </c>
      <c r="L233" s="94">
        <f t="shared" si="14"/>
        <v>1.113024090077922</v>
      </c>
      <c r="M233" s="94">
        <f t="shared" si="15"/>
        <v>1.3465760418000001</v>
      </c>
      <c r="N233" s="91">
        <f t="shared" si="12"/>
        <v>0</v>
      </c>
    </row>
    <row r="234" spans="8:14">
      <c r="H234" s="91">
        <v>230</v>
      </c>
      <c r="I234" s="93">
        <v>1.6847521314285714</v>
      </c>
      <c r="J234" s="93">
        <v>1.2929561125541125</v>
      </c>
      <c r="K234" s="94">
        <f t="shared" si="13"/>
        <v>1.7184471740571428</v>
      </c>
      <c r="L234" s="94">
        <f t="shared" si="14"/>
        <v>1.3188152348051947</v>
      </c>
      <c r="M234" s="94">
        <f t="shared" si="15"/>
        <v>1.7184471740571428</v>
      </c>
      <c r="N234" s="91">
        <f t="shared" si="12"/>
        <v>0</v>
      </c>
    </row>
    <row r="235" spans="8:14">
      <c r="H235" s="91">
        <v>231</v>
      </c>
      <c r="I235" s="93">
        <v>1.9116075285714287</v>
      </c>
      <c r="J235" s="93">
        <v>1.5563789194805193</v>
      </c>
      <c r="K235" s="94">
        <f t="shared" si="13"/>
        <v>1.9498396791428574</v>
      </c>
      <c r="L235" s="94">
        <f t="shared" si="14"/>
        <v>1.5875064978701297</v>
      </c>
      <c r="M235" s="94">
        <f t="shared" si="15"/>
        <v>1.9498396791428574</v>
      </c>
      <c r="N235" s="91">
        <f t="shared" si="12"/>
        <v>0</v>
      </c>
    </row>
    <row r="236" spans="8:14">
      <c r="H236" s="91">
        <v>232</v>
      </c>
      <c r="I236" s="93">
        <v>1.9089513657142858</v>
      </c>
      <c r="J236" s="93">
        <v>1.5537227636363635</v>
      </c>
      <c r="K236" s="94">
        <f t="shared" si="13"/>
        <v>1.9471303930285715</v>
      </c>
      <c r="L236" s="94">
        <f t="shared" si="14"/>
        <v>1.5847972189090909</v>
      </c>
      <c r="M236" s="94">
        <f t="shared" si="15"/>
        <v>1.9471303930285715</v>
      </c>
      <c r="N236" s="91">
        <f t="shared" si="12"/>
        <v>0</v>
      </c>
    </row>
    <row r="237" spans="8:14">
      <c r="H237" s="91">
        <v>233</v>
      </c>
      <c r="I237" s="93">
        <v>1.9386902085714286</v>
      </c>
      <c r="J237" s="93">
        <v>1.5723626406926408</v>
      </c>
      <c r="K237" s="94">
        <f t="shared" si="13"/>
        <v>1.9774640127428571</v>
      </c>
      <c r="L237" s="94">
        <f t="shared" si="14"/>
        <v>1.6038098935064935</v>
      </c>
      <c r="M237" s="94">
        <f t="shared" si="15"/>
        <v>1.9774640127428571</v>
      </c>
      <c r="N237" s="91">
        <f t="shared" si="12"/>
        <v>0</v>
      </c>
    </row>
    <row r="238" spans="8:14">
      <c r="H238" s="91">
        <v>234</v>
      </c>
      <c r="I238" s="93">
        <v>1.9152335800000002</v>
      </c>
      <c r="J238" s="93">
        <v>1.6714905558441557</v>
      </c>
      <c r="K238" s="94">
        <f t="shared" si="13"/>
        <v>1.9535382516000002</v>
      </c>
      <c r="L238" s="94">
        <f t="shared" si="14"/>
        <v>1.7049203669610389</v>
      </c>
      <c r="M238" s="94">
        <f t="shared" si="15"/>
        <v>1.9535382516000002</v>
      </c>
      <c r="N238" s="91">
        <f t="shared" si="12"/>
        <v>0</v>
      </c>
    </row>
    <row r="239" spans="8:14">
      <c r="H239" s="91">
        <v>235</v>
      </c>
      <c r="I239" s="93">
        <v>1.7412706085714287</v>
      </c>
      <c r="J239" s="93">
        <v>1.4996096034632036</v>
      </c>
      <c r="K239" s="94">
        <f t="shared" si="13"/>
        <v>1.7760960207428573</v>
      </c>
      <c r="L239" s="94">
        <f t="shared" si="14"/>
        <v>1.5296017955324677</v>
      </c>
      <c r="M239" s="94">
        <f t="shared" si="15"/>
        <v>1.7760960207428573</v>
      </c>
      <c r="N239" s="91">
        <f t="shared" si="12"/>
        <v>0</v>
      </c>
    </row>
    <row r="240" spans="8:14">
      <c r="H240" s="91">
        <v>236</v>
      </c>
      <c r="I240" s="93">
        <v>1.5284156228571431</v>
      </c>
      <c r="J240" s="93">
        <v>1.4303384744588743</v>
      </c>
      <c r="K240" s="94">
        <f t="shared" si="13"/>
        <v>1.558983935314286</v>
      </c>
      <c r="L240" s="94">
        <f t="shared" si="14"/>
        <v>1.4589452439480519</v>
      </c>
      <c r="M240" s="94">
        <f t="shared" si="15"/>
        <v>1.558983935314286</v>
      </c>
      <c r="N240" s="91">
        <f t="shared" si="12"/>
        <v>0</v>
      </c>
    </row>
    <row r="241" spans="8:14">
      <c r="H241" s="91">
        <v>237</v>
      </c>
      <c r="I241" s="93">
        <v>1.7003457385714285</v>
      </c>
      <c r="J241" s="93">
        <v>1.5425168398268398</v>
      </c>
      <c r="K241" s="94">
        <f t="shared" si="13"/>
        <v>1.734352653342857</v>
      </c>
      <c r="L241" s="94">
        <f t="shared" si="14"/>
        <v>1.5733671766233768</v>
      </c>
      <c r="M241" s="94">
        <f t="shared" si="15"/>
        <v>1.734352653342857</v>
      </c>
      <c r="N241" s="91">
        <f t="shared" si="12"/>
        <v>0</v>
      </c>
    </row>
    <row r="242" spans="8:14">
      <c r="H242" s="91">
        <v>238</v>
      </c>
      <c r="I242" s="93">
        <v>1.9378666528571429</v>
      </c>
      <c r="J242" s="93">
        <v>1.5164789956709956</v>
      </c>
      <c r="K242" s="94">
        <f t="shared" si="13"/>
        <v>1.9766239859142858</v>
      </c>
      <c r="L242" s="94">
        <f t="shared" si="14"/>
        <v>1.5468085755844156</v>
      </c>
      <c r="M242" s="94">
        <f t="shared" si="15"/>
        <v>1.9766239859142858</v>
      </c>
      <c r="N242" s="91">
        <f t="shared" si="12"/>
        <v>0</v>
      </c>
    </row>
    <row r="243" spans="8:14">
      <c r="H243" s="91">
        <v>239</v>
      </c>
      <c r="I243" s="93">
        <v>1.9786360157142859</v>
      </c>
      <c r="J243" s="93">
        <v>1.5572483549783551</v>
      </c>
      <c r="K243" s="94">
        <f t="shared" si="13"/>
        <v>2.0182087360285719</v>
      </c>
      <c r="L243" s="94">
        <f t="shared" si="14"/>
        <v>1.5883933220779223</v>
      </c>
      <c r="M243" s="94">
        <f t="shared" si="15"/>
        <v>2.0182087360285719</v>
      </c>
      <c r="N243" s="91">
        <f t="shared" si="12"/>
        <v>0</v>
      </c>
    </row>
    <row r="244" spans="8:14">
      <c r="H244" s="91">
        <v>240</v>
      </c>
      <c r="I244" s="93">
        <v>2.4066138142857141</v>
      </c>
      <c r="J244" s="93">
        <v>1.7277028398268399</v>
      </c>
      <c r="K244" s="94">
        <f t="shared" si="13"/>
        <v>2.4547460905714282</v>
      </c>
      <c r="L244" s="94">
        <f t="shared" si="14"/>
        <v>1.7622568966233767</v>
      </c>
      <c r="M244" s="94">
        <f t="shared" si="15"/>
        <v>2.4547460905714282</v>
      </c>
      <c r="N244" s="91">
        <f t="shared" si="12"/>
        <v>0</v>
      </c>
    </row>
    <row r="245" spans="8:14">
      <c r="H245" s="91">
        <v>241</v>
      </c>
      <c r="I245" s="93">
        <v>2.7030956428571429</v>
      </c>
      <c r="J245" s="93">
        <v>1.7162238095238092</v>
      </c>
      <c r="K245" s="94">
        <f t="shared" si="13"/>
        <v>2.757157555714286</v>
      </c>
      <c r="L245" s="94">
        <f t="shared" si="14"/>
        <v>1.7505482857142853</v>
      </c>
      <c r="M245" s="94">
        <f t="shared" si="15"/>
        <v>2.757157555714286</v>
      </c>
      <c r="N245" s="91">
        <f t="shared" si="12"/>
        <v>0</v>
      </c>
    </row>
    <row r="246" spans="8:14">
      <c r="H246" s="91">
        <v>242</v>
      </c>
      <c r="I246" s="93">
        <v>2.5851249142857142</v>
      </c>
      <c r="J246" s="93">
        <v>1.8505878441558441</v>
      </c>
      <c r="K246" s="94">
        <f t="shared" si="13"/>
        <v>2.6368274125714284</v>
      </c>
      <c r="L246" s="94">
        <f t="shared" si="14"/>
        <v>1.8875996010389611</v>
      </c>
      <c r="M246" s="94">
        <f t="shared" si="15"/>
        <v>2.6368274125714284</v>
      </c>
      <c r="N246" s="91">
        <f t="shared" si="12"/>
        <v>0</v>
      </c>
    </row>
    <row r="247" spans="8:14">
      <c r="H247" s="91">
        <v>243</v>
      </c>
      <c r="I247" s="93">
        <v>3.1502108142857144</v>
      </c>
      <c r="J247" s="93">
        <v>2.0062695064935063</v>
      </c>
      <c r="K247" s="94">
        <f t="shared" si="13"/>
        <v>3.2132150305714289</v>
      </c>
      <c r="L247" s="94">
        <f t="shared" si="14"/>
        <v>2.0463948966233767</v>
      </c>
      <c r="M247" s="94">
        <f t="shared" si="15"/>
        <v>3.2132150305714289</v>
      </c>
      <c r="N247" s="91">
        <f t="shared" si="12"/>
        <v>0</v>
      </c>
    </row>
    <row r="248" spans="8:14">
      <c r="H248" s="91">
        <v>244</v>
      </c>
      <c r="I248" s="93">
        <v>3.034847585714286</v>
      </c>
      <c r="J248" s="93">
        <v>1.9866710649350645</v>
      </c>
      <c r="K248" s="94">
        <f t="shared" si="13"/>
        <v>3.0955445374285717</v>
      </c>
      <c r="L248" s="94">
        <f t="shared" si="14"/>
        <v>2.026404486233766</v>
      </c>
      <c r="M248" s="94">
        <f t="shared" si="15"/>
        <v>3.0955445374285717</v>
      </c>
      <c r="N248" s="91">
        <f t="shared" si="12"/>
        <v>0</v>
      </c>
    </row>
    <row r="249" spans="8:14">
      <c r="H249" s="91">
        <v>245</v>
      </c>
      <c r="I249" s="93">
        <v>3.0089505428571428</v>
      </c>
      <c r="J249" s="93">
        <v>1.9677726147186141</v>
      </c>
      <c r="K249" s="94">
        <f t="shared" si="13"/>
        <v>3.0691295537142858</v>
      </c>
      <c r="L249" s="94">
        <f t="shared" si="14"/>
        <v>2.0071280670129865</v>
      </c>
      <c r="M249" s="94">
        <f t="shared" si="15"/>
        <v>3.0691295537142858</v>
      </c>
      <c r="N249" s="91">
        <f t="shared" si="12"/>
        <v>0</v>
      </c>
    </row>
    <row r="250" spans="8:14">
      <c r="H250" s="91">
        <v>246</v>
      </c>
      <c r="I250" s="93">
        <v>3.3303360285714279</v>
      </c>
      <c r="J250" s="93">
        <v>2.0959089350649349</v>
      </c>
      <c r="K250" s="94">
        <f t="shared" si="13"/>
        <v>3.3969427491428563</v>
      </c>
      <c r="L250" s="94">
        <f t="shared" si="14"/>
        <v>2.1378271137662335</v>
      </c>
      <c r="M250" s="94">
        <f t="shared" si="15"/>
        <v>3.3969427491428563</v>
      </c>
      <c r="N250" s="91">
        <f t="shared" si="12"/>
        <v>0</v>
      </c>
    </row>
    <row r="251" spans="8:14">
      <c r="H251" s="91">
        <v>247</v>
      </c>
      <c r="I251" s="93">
        <v>3.1016548114285709</v>
      </c>
      <c r="J251" s="93">
        <v>2.0663713766233767</v>
      </c>
      <c r="K251" s="94">
        <f t="shared" si="13"/>
        <v>3.1636879076571423</v>
      </c>
      <c r="L251" s="94">
        <f t="shared" si="14"/>
        <v>2.1076988041558442</v>
      </c>
      <c r="M251" s="94">
        <f t="shared" si="15"/>
        <v>3.1636879076571423</v>
      </c>
      <c r="N251" s="91">
        <f t="shared" si="12"/>
        <v>0</v>
      </c>
    </row>
    <row r="252" spans="8:14">
      <c r="H252" s="91">
        <v>248</v>
      </c>
      <c r="I252" s="93">
        <v>2.8686638671428568</v>
      </c>
      <c r="J252" s="93">
        <v>2.0408934372294372</v>
      </c>
      <c r="K252" s="94">
        <f t="shared" si="13"/>
        <v>2.9260371444857141</v>
      </c>
      <c r="L252" s="94">
        <f t="shared" si="14"/>
        <v>2.081711305974026</v>
      </c>
      <c r="M252" s="94">
        <f t="shared" si="15"/>
        <v>2.9260371444857141</v>
      </c>
      <c r="N252" s="91">
        <f t="shared" si="12"/>
        <v>0</v>
      </c>
    </row>
    <row r="253" spans="8:14">
      <c r="H253" s="91">
        <v>249</v>
      </c>
      <c r="I253" s="93">
        <v>3.0919123699999997</v>
      </c>
      <c r="J253" s="93">
        <v>2.0162554545454547</v>
      </c>
      <c r="K253" s="94">
        <f t="shared" si="13"/>
        <v>3.1537506173999996</v>
      </c>
      <c r="L253" s="94">
        <f t="shared" si="14"/>
        <v>2.0565805636363637</v>
      </c>
      <c r="M253" s="94">
        <f t="shared" si="15"/>
        <v>3.1537506173999996</v>
      </c>
      <c r="N253" s="91">
        <f t="shared" si="12"/>
        <v>0</v>
      </c>
    </row>
    <row r="254" spans="8:14">
      <c r="H254" s="91">
        <v>250</v>
      </c>
      <c r="I254" s="93">
        <v>2.8097181748</v>
      </c>
      <c r="J254" s="93">
        <v>1.9990369090909093</v>
      </c>
      <c r="K254" s="94">
        <f t="shared" si="13"/>
        <v>2.865912538296</v>
      </c>
      <c r="L254" s="94">
        <f t="shared" si="14"/>
        <v>2.0390176472727273</v>
      </c>
      <c r="M254" s="94">
        <f t="shared" si="15"/>
        <v>2.865912538296</v>
      </c>
      <c r="N254" s="91">
        <f t="shared" si="12"/>
        <v>0</v>
      </c>
    </row>
    <row r="255" spans="8:14">
      <c r="H255" s="91">
        <v>251</v>
      </c>
      <c r="I255" s="93">
        <v>2.9205049462285713</v>
      </c>
      <c r="J255" s="93">
        <v>1.983218216450217</v>
      </c>
      <c r="K255" s="94">
        <f t="shared" si="13"/>
        <v>2.9789150451531428</v>
      </c>
      <c r="L255" s="94">
        <f t="shared" si="14"/>
        <v>2.0228825807792212</v>
      </c>
      <c r="M255" s="94">
        <f t="shared" si="15"/>
        <v>2.9789150451531428</v>
      </c>
      <c r="N255" s="91">
        <f t="shared" si="12"/>
        <v>0</v>
      </c>
    </row>
    <row r="256" spans="8:14">
      <c r="H256" s="91">
        <v>252</v>
      </c>
      <c r="I256" s="93">
        <v>2.5796851705142854</v>
      </c>
      <c r="J256" s="93">
        <v>1.96375980952381</v>
      </c>
      <c r="K256" s="94">
        <f t="shared" si="13"/>
        <v>2.6312788739245709</v>
      </c>
      <c r="L256" s="94">
        <f t="shared" si="14"/>
        <v>2.0030350057142861</v>
      </c>
      <c r="M256" s="94">
        <f t="shared" si="15"/>
        <v>2.6312788739245709</v>
      </c>
      <c r="N256" s="91">
        <f t="shared" si="12"/>
        <v>0</v>
      </c>
    </row>
    <row r="257" spans="8:14">
      <c r="H257" s="91">
        <v>253</v>
      </c>
      <c r="I257" s="93">
        <v>2.3626864033714283</v>
      </c>
      <c r="J257" s="93">
        <v>1.9438814112554115</v>
      </c>
      <c r="K257" s="94">
        <f t="shared" si="13"/>
        <v>2.4099401314388569</v>
      </c>
      <c r="L257" s="94">
        <f t="shared" si="14"/>
        <v>1.9827590394805197</v>
      </c>
      <c r="M257" s="94">
        <f t="shared" si="15"/>
        <v>2.4099401314388569</v>
      </c>
      <c r="N257" s="91">
        <f t="shared" si="12"/>
        <v>0</v>
      </c>
    </row>
    <row r="258" spans="8:14">
      <c r="H258" s="91">
        <v>254</v>
      </c>
      <c r="I258" s="93">
        <v>2.3748629862285715</v>
      </c>
      <c r="J258" s="93">
        <v>1.9303025281385282</v>
      </c>
      <c r="K258" s="94">
        <f t="shared" si="13"/>
        <v>2.422360245953143</v>
      </c>
      <c r="L258" s="94">
        <f t="shared" si="14"/>
        <v>1.9689085787012988</v>
      </c>
      <c r="M258" s="94">
        <f t="shared" si="15"/>
        <v>2.422360245953143</v>
      </c>
      <c r="N258" s="91">
        <f t="shared" si="12"/>
        <v>0</v>
      </c>
    </row>
    <row r="259" spans="8:14">
      <c r="H259" s="91">
        <v>255</v>
      </c>
      <c r="I259" s="93">
        <v>2.4059102762285716</v>
      </c>
      <c r="J259" s="93">
        <v>1.9088842943722946</v>
      </c>
      <c r="K259" s="94">
        <f t="shared" si="13"/>
        <v>2.4540284817531433</v>
      </c>
      <c r="L259" s="94">
        <f t="shared" si="14"/>
        <v>1.9470619802597404</v>
      </c>
      <c r="M259" s="94">
        <f t="shared" si="15"/>
        <v>2.4540284817531433</v>
      </c>
      <c r="N259" s="91">
        <f t="shared" si="12"/>
        <v>0</v>
      </c>
    </row>
    <row r="260" spans="8:14">
      <c r="H260" s="91">
        <v>256</v>
      </c>
      <c r="I260" s="93">
        <v>2.3224776342285716</v>
      </c>
      <c r="J260" s="93">
        <v>1.8871860779220779</v>
      </c>
      <c r="K260" s="94">
        <f t="shared" si="13"/>
        <v>2.368927186913143</v>
      </c>
      <c r="L260" s="94">
        <f t="shared" si="14"/>
        <v>1.9249297994805195</v>
      </c>
      <c r="M260" s="94">
        <f t="shared" si="15"/>
        <v>2.368927186913143</v>
      </c>
      <c r="N260" s="91">
        <f t="shared" si="12"/>
        <v>0</v>
      </c>
    </row>
    <row r="261" spans="8:14">
      <c r="H261" s="91">
        <v>257</v>
      </c>
      <c r="I261" s="93">
        <v>2.4329288617714289</v>
      </c>
      <c r="J261" s="93">
        <v>1.865487852813853</v>
      </c>
      <c r="K261" s="94">
        <f t="shared" si="13"/>
        <v>2.4815874390068573</v>
      </c>
      <c r="L261" s="94">
        <f t="shared" si="14"/>
        <v>1.90279760987013</v>
      </c>
      <c r="M261" s="94">
        <f t="shared" si="15"/>
        <v>2.4815874390068573</v>
      </c>
      <c r="N261" s="91">
        <f t="shared" ref="N261:N278" si="16">IF(L261=$B$7,1,0)</f>
        <v>0</v>
      </c>
    </row>
    <row r="262" spans="8:14">
      <c r="H262" s="91">
        <v>258</v>
      </c>
      <c r="I262" s="93">
        <v>1.9166711774857141</v>
      </c>
      <c r="J262" s="93">
        <v>1.8346904069264069</v>
      </c>
      <c r="K262" s="94">
        <f t="shared" ref="K262:K325" si="17">I262*(1+$B$19/100)</f>
        <v>1.9550046010354285</v>
      </c>
      <c r="L262" s="94">
        <f t="shared" ref="L262:L325" si="18">J262*(1+$B$19/100)</f>
        <v>1.8713842150649351</v>
      </c>
      <c r="M262" s="94">
        <f t="shared" ref="M262:M325" si="19">IF($B$25&gt;=$B$23-0.2,MIN(K262),IF(N262=1,MAX(L262,$B$27),L262))</f>
        <v>1.9550046010354285</v>
      </c>
      <c r="N262" s="91">
        <f t="shared" si="16"/>
        <v>0</v>
      </c>
    </row>
    <row r="263" spans="8:14">
      <c r="H263" s="91">
        <v>259</v>
      </c>
      <c r="I263" s="93">
        <v>2.0439151417714281</v>
      </c>
      <c r="J263" s="93">
        <v>1.8073926493506496</v>
      </c>
      <c r="K263" s="94">
        <f t="shared" si="17"/>
        <v>2.0847934446068566</v>
      </c>
      <c r="L263" s="94">
        <f t="shared" si="18"/>
        <v>1.8435405023376625</v>
      </c>
      <c r="M263" s="94">
        <f t="shared" si="19"/>
        <v>2.0847934446068566</v>
      </c>
      <c r="N263" s="91">
        <f t="shared" si="16"/>
        <v>0</v>
      </c>
    </row>
    <row r="264" spans="8:14">
      <c r="H264" s="91">
        <v>260</v>
      </c>
      <c r="I264" s="93">
        <v>1.9639217217714282</v>
      </c>
      <c r="J264" s="93">
        <v>1.7840145714285718</v>
      </c>
      <c r="K264" s="94">
        <f t="shared" si="17"/>
        <v>2.0032001562068569</v>
      </c>
      <c r="L264" s="94">
        <f t="shared" si="18"/>
        <v>1.8196948628571432</v>
      </c>
      <c r="M264" s="94">
        <f t="shared" si="19"/>
        <v>2.0032001562068569</v>
      </c>
      <c r="N264" s="91">
        <f t="shared" si="16"/>
        <v>0</v>
      </c>
    </row>
    <row r="265" spans="8:14">
      <c r="H265" s="91">
        <v>261</v>
      </c>
      <c r="I265" s="93">
        <v>1.6236476480571429</v>
      </c>
      <c r="J265" s="93">
        <v>1.7611964415584418</v>
      </c>
      <c r="K265" s="94">
        <f t="shared" si="17"/>
        <v>1.6561206010182858</v>
      </c>
      <c r="L265" s="94">
        <f t="shared" si="18"/>
        <v>1.7964203703896107</v>
      </c>
      <c r="M265" s="94">
        <f t="shared" si="19"/>
        <v>1.6561206010182858</v>
      </c>
      <c r="N265" s="91">
        <f t="shared" si="16"/>
        <v>0</v>
      </c>
    </row>
    <row r="266" spans="8:14">
      <c r="H266" s="91">
        <v>262</v>
      </c>
      <c r="I266" s="93">
        <v>1.4561561723428571</v>
      </c>
      <c r="J266" s="93">
        <v>1.7413180692640693</v>
      </c>
      <c r="K266" s="94">
        <f t="shared" si="17"/>
        <v>1.4852792957897143</v>
      </c>
      <c r="L266" s="94">
        <f t="shared" si="18"/>
        <v>1.7761444306493508</v>
      </c>
      <c r="M266" s="94">
        <f t="shared" si="19"/>
        <v>1.4852792957897143</v>
      </c>
      <c r="N266" s="91">
        <f t="shared" si="16"/>
        <v>0</v>
      </c>
    </row>
    <row r="267" spans="8:14">
      <c r="H267" s="91">
        <v>263</v>
      </c>
      <c r="I267" s="93">
        <v>1.1956571929142858</v>
      </c>
      <c r="J267" s="93">
        <v>1.7210197350649352</v>
      </c>
      <c r="K267" s="94">
        <f t="shared" si="17"/>
        <v>1.2195703367725717</v>
      </c>
      <c r="L267" s="94">
        <f t="shared" si="18"/>
        <v>1.7554401297662339</v>
      </c>
      <c r="M267" s="94">
        <f t="shared" si="19"/>
        <v>1.2195703367725717</v>
      </c>
      <c r="N267" s="91">
        <f t="shared" si="16"/>
        <v>0</v>
      </c>
    </row>
    <row r="268" spans="8:14">
      <c r="H268" s="91">
        <v>264</v>
      </c>
      <c r="I268" s="93">
        <v>1.0170765604285716</v>
      </c>
      <c r="J268" s="93">
        <v>1.6211413887445885</v>
      </c>
      <c r="K268" s="94">
        <f t="shared" si="17"/>
        <v>1.0374180916371432</v>
      </c>
      <c r="L268" s="94">
        <f t="shared" si="18"/>
        <v>1.6535642165194802</v>
      </c>
      <c r="M268" s="94">
        <f t="shared" si="19"/>
        <v>1.0374180916371432</v>
      </c>
      <c r="N268" s="91">
        <f t="shared" si="16"/>
        <v>0</v>
      </c>
    </row>
    <row r="269" spans="8:14">
      <c r="H269" s="91">
        <v>265</v>
      </c>
      <c r="I269" s="93">
        <v>1.153650216142857</v>
      </c>
      <c r="J269" s="93">
        <v>1.6033628519480523</v>
      </c>
      <c r="K269" s="94">
        <f t="shared" si="17"/>
        <v>1.1767232204657141</v>
      </c>
      <c r="L269" s="94">
        <f t="shared" si="18"/>
        <v>1.6354301089870134</v>
      </c>
      <c r="M269" s="94">
        <f t="shared" si="19"/>
        <v>1.1767232204657141</v>
      </c>
      <c r="N269" s="91">
        <f t="shared" si="16"/>
        <v>0</v>
      </c>
    </row>
    <row r="270" spans="8:14">
      <c r="H270" s="91">
        <v>266</v>
      </c>
      <c r="I270" s="93">
        <v>1.0801172247142856</v>
      </c>
      <c r="J270" s="93">
        <v>1.5159767160173163</v>
      </c>
      <c r="K270" s="94">
        <f t="shared" si="17"/>
        <v>1.1017195692085713</v>
      </c>
      <c r="L270" s="94">
        <f t="shared" si="18"/>
        <v>1.5462962503376627</v>
      </c>
      <c r="M270" s="94">
        <f t="shared" si="19"/>
        <v>1.1017195692085713</v>
      </c>
      <c r="N270" s="91">
        <f t="shared" si="16"/>
        <v>0</v>
      </c>
    </row>
    <row r="271" spans="8:14">
      <c r="H271" s="91">
        <v>267</v>
      </c>
      <c r="I271" s="93">
        <v>0.94355977971428573</v>
      </c>
      <c r="J271" s="93">
        <v>1.4941385082251082</v>
      </c>
      <c r="K271" s="94">
        <f t="shared" si="17"/>
        <v>0.96243097530857147</v>
      </c>
      <c r="L271" s="94">
        <f t="shared" si="18"/>
        <v>1.5240212783896103</v>
      </c>
      <c r="M271" s="94">
        <f t="shared" si="19"/>
        <v>0.96243097530857147</v>
      </c>
      <c r="N271" s="91">
        <f t="shared" si="16"/>
        <v>0</v>
      </c>
    </row>
    <row r="272" spans="8:14">
      <c r="H272" s="91">
        <v>268</v>
      </c>
      <c r="I272" s="93">
        <v>1.1596125450000001</v>
      </c>
      <c r="J272" s="93">
        <v>1.468520612121212</v>
      </c>
      <c r="K272" s="94">
        <f t="shared" si="17"/>
        <v>1.1828047959000001</v>
      </c>
      <c r="L272" s="94">
        <f t="shared" si="18"/>
        <v>1.4978910243636363</v>
      </c>
      <c r="M272" s="94">
        <f t="shared" si="19"/>
        <v>1.1828047959000001</v>
      </c>
      <c r="N272" s="91">
        <f t="shared" si="16"/>
        <v>0</v>
      </c>
    </row>
    <row r="273" spans="8:14">
      <c r="H273" s="91">
        <v>269</v>
      </c>
      <c r="I273" s="93">
        <v>1.1695491035714285</v>
      </c>
      <c r="J273" s="93">
        <v>1.4291838502164502</v>
      </c>
      <c r="K273" s="94">
        <f t="shared" si="17"/>
        <v>1.1929400856428571</v>
      </c>
      <c r="L273" s="94">
        <f t="shared" si="18"/>
        <v>1.4577675272207793</v>
      </c>
      <c r="M273" s="94">
        <f t="shared" si="19"/>
        <v>1.1929400856428571</v>
      </c>
      <c r="N273" s="91">
        <f t="shared" si="16"/>
        <v>0</v>
      </c>
    </row>
    <row r="274" spans="8:14">
      <c r="H274" s="91">
        <v>270</v>
      </c>
      <c r="I274" s="93">
        <v>1.4749743592857143</v>
      </c>
      <c r="J274" s="93">
        <v>1.3890071541125539</v>
      </c>
      <c r="K274" s="94">
        <f t="shared" si="17"/>
        <v>1.5044738464714287</v>
      </c>
      <c r="L274" s="94">
        <f t="shared" si="18"/>
        <v>1.416787297194805</v>
      </c>
      <c r="M274" s="94">
        <f t="shared" si="19"/>
        <v>1.5044738464714287</v>
      </c>
      <c r="N274" s="91">
        <f t="shared" si="16"/>
        <v>0</v>
      </c>
    </row>
    <row r="275" spans="8:14">
      <c r="H275" s="91">
        <v>271</v>
      </c>
      <c r="I275" s="93">
        <v>1.4829367994285716</v>
      </c>
      <c r="J275" s="93">
        <v>1.3505293099567102</v>
      </c>
      <c r="K275" s="94">
        <f t="shared" si="17"/>
        <v>1.512595535417143</v>
      </c>
      <c r="L275" s="94">
        <f t="shared" si="18"/>
        <v>1.3775398961558445</v>
      </c>
      <c r="M275" s="94">
        <f t="shared" si="19"/>
        <v>1.512595535417143</v>
      </c>
      <c r="N275" s="91">
        <f t="shared" si="16"/>
        <v>0</v>
      </c>
    </row>
    <row r="276" spans="8:14">
      <c r="H276" s="91">
        <v>272</v>
      </c>
      <c r="I276" s="93">
        <v>1.6931142565714286</v>
      </c>
      <c r="J276" s="93">
        <v>1.3255529722759503</v>
      </c>
      <c r="K276" s="94">
        <f t="shared" si="17"/>
        <v>1.7269765417028571</v>
      </c>
      <c r="L276" s="94">
        <f t="shared" si="18"/>
        <v>1.3520640317214694</v>
      </c>
      <c r="M276" s="94">
        <f t="shared" si="19"/>
        <v>1.7269765417028571</v>
      </c>
      <c r="N276" s="91">
        <f t="shared" si="16"/>
        <v>0</v>
      </c>
    </row>
    <row r="277" spans="8:14">
      <c r="H277" s="91">
        <v>273</v>
      </c>
      <c r="I277" s="93">
        <v>1.8290208880000001</v>
      </c>
      <c r="J277" s="93">
        <v>1.3256307537072849</v>
      </c>
      <c r="K277" s="94">
        <f t="shared" si="17"/>
        <v>1.8656013057600001</v>
      </c>
      <c r="L277" s="94">
        <f t="shared" si="18"/>
        <v>1.3521433687814306</v>
      </c>
      <c r="M277" s="94">
        <f t="shared" si="19"/>
        <v>1.8656013057600001</v>
      </c>
      <c r="N277" s="91">
        <f t="shared" si="16"/>
        <v>0</v>
      </c>
    </row>
    <row r="278" spans="8:14">
      <c r="H278" s="91">
        <v>274</v>
      </c>
      <c r="I278" s="93">
        <v>2.1427315344285716</v>
      </c>
      <c r="J278" s="93">
        <v>1.31837666473243</v>
      </c>
      <c r="K278" s="94">
        <f t="shared" si="17"/>
        <v>2.1855861651171429</v>
      </c>
      <c r="L278" s="94">
        <f t="shared" si="18"/>
        <v>1.3447441980270787</v>
      </c>
      <c r="M278" s="94">
        <f t="shared" si="19"/>
        <v>2.1855861651171429</v>
      </c>
      <c r="N278" s="91">
        <f t="shared" si="16"/>
        <v>0</v>
      </c>
    </row>
    <row r="279" spans="8:14">
      <c r="H279" s="91">
        <v>275</v>
      </c>
      <c r="I279" s="93">
        <v>2.2768062342857145</v>
      </c>
      <c r="J279" s="93">
        <v>1.3283520000000004</v>
      </c>
      <c r="K279" s="94">
        <f t="shared" si="17"/>
        <v>2.3223423589714289</v>
      </c>
      <c r="L279" s="94">
        <f t="shared" si="18"/>
        <v>1.3549190400000004</v>
      </c>
      <c r="M279" s="94">
        <f t="shared" si="19"/>
        <v>2.3223423589714289</v>
      </c>
      <c r="N279" s="91">
        <v>1</v>
      </c>
    </row>
    <row r="280" spans="8:14">
      <c r="H280" s="91">
        <v>276</v>
      </c>
      <c r="I280" s="93">
        <v>2.4114546057142858</v>
      </c>
      <c r="J280" s="93">
        <v>1.3283520000000004</v>
      </c>
      <c r="K280" s="94">
        <f t="shared" si="17"/>
        <v>2.4596836978285714</v>
      </c>
      <c r="L280" s="94">
        <f t="shared" si="18"/>
        <v>1.3549190400000004</v>
      </c>
      <c r="M280" s="94">
        <f t="shared" si="19"/>
        <v>2.4596836978285714</v>
      </c>
      <c r="N280" s="91">
        <v>1</v>
      </c>
    </row>
    <row r="281" spans="8:14">
      <c r="H281" s="91">
        <v>277</v>
      </c>
      <c r="I281" s="93">
        <v>2.3972845085714285</v>
      </c>
      <c r="J281" s="93">
        <v>1.3283520000000004</v>
      </c>
      <c r="K281" s="94">
        <f t="shared" si="17"/>
        <v>2.4452301987428573</v>
      </c>
      <c r="L281" s="94">
        <f t="shared" si="18"/>
        <v>1.3549190400000004</v>
      </c>
      <c r="M281" s="94">
        <f t="shared" si="19"/>
        <v>2.4452301987428573</v>
      </c>
      <c r="N281" s="91">
        <v>1</v>
      </c>
    </row>
    <row r="282" spans="8:14">
      <c r="H282" s="91">
        <v>278</v>
      </c>
      <c r="I282" s="93">
        <v>2.5369999999999999</v>
      </c>
      <c r="J282" s="93">
        <v>1.3283520000000004</v>
      </c>
      <c r="K282" s="94">
        <f t="shared" si="17"/>
        <v>2.5877400000000002</v>
      </c>
      <c r="L282" s="94">
        <f t="shared" si="18"/>
        <v>1.3549190400000004</v>
      </c>
      <c r="M282" s="94">
        <f t="shared" si="19"/>
        <v>2.5877400000000002</v>
      </c>
      <c r="N282" s="91">
        <v>1</v>
      </c>
    </row>
    <row r="283" spans="8:14">
      <c r="H283" s="91">
        <v>279</v>
      </c>
      <c r="I283" s="93">
        <v>2.5369999999999999</v>
      </c>
      <c r="J283" s="93">
        <v>1.3283520000000004</v>
      </c>
      <c r="K283" s="94">
        <f t="shared" si="17"/>
        <v>2.5877400000000002</v>
      </c>
      <c r="L283" s="94">
        <f t="shared" si="18"/>
        <v>1.3549190400000004</v>
      </c>
      <c r="M283" s="94">
        <f t="shared" si="19"/>
        <v>2.5877400000000002</v>
      </c>
      <c r="N283" s="91">
        <v>1</v>
      </c>
    </row>
    <row r="284" spans="8:14">
      <c r="H284" s="91">
        <v>280</v>
      </c>
      <c r="I284" s="93">
        <v>2.5369999999999999</v>
      </c>
      <c r="J284" s="93">
        <v>1.3283520000000004</v>
      </c>
      <c r="K284" s="94">
        <f t="shared" si="17"/>
        <v>2.5877400000000002</v>
      </c>
      <c r="L284" s="94">
        <f t="shared" si="18"/>
        <v>1.3549190400000004</v>
      </c>
      <c r="M284" s="94">
        <f t="shared" si="19"/>
        <v>2.5877400000000002</v>
      </c>
      <c r="N284" s="91">
        <v>1</v>
      </c>
    </row>
    <row r="285" spans="8:14">
      <c r="H285" s="91">
        <v>281</v>
      </c>
      <c r="I285" s="93">
        <v>2.5369999999999999</v>
      </c>
      <c r="J285" s="93">
        <v>1.3283520000000004</v>
      </c>
      <c r="K285" s="94">
        <f t="shared" si="17"/>
        <v>2.5877400000000002</v>
      </c>
      <c r="L285" s="94">
        <f t="shared" si="18"/>
        <v>1.3549190400000004</v>
      </c>
      <c r="M285" s="94">
        <f t="shared" si="19"/>
        <v>2.5877400000000002</v>
      </c>
      <c r="N285" s="91">
        <v>1</v>
      </c>
    </row>
    <row r="286" spans="8:14">
      <c r="H286" s="91">
        <v>282</v>
      </c>
      <c r="I286" s="93">
        <v>2.5369999999999999</v>
      </c>
      <c r="J286" s="93">
        <v>1.3283520000000004</v>
      </c>
      <c r="K286" s="94">
        <f t="shared" si="17"/>
        <v>2.5877400000000002</v>
      </c>
      <c r="L286" s="94">
        <f t="shared" si="18"/>
        <v>1.3549190400000004</v>
      </c>
      <c r="M286" s="94">
        <f t="shared" si="19"/>
        <v>2.5877400000000002</v>
      </c>
      <c r="N286" s="91">
        <v>1</v>
      </c>
    </row>
    <row r="287" spans="8:14">
      <c r="H287" s="91">
        <v>283</v>
      </c>
      <c r="I287" s="93">
        <v>2.5369999999999999</v>
      </c>
      <c r="J287" s="93">
        <v>1.3283520000000004</v>
      </c>
      <c r="K287" s="94">
        <f t="shared" si="17"/>
        <v>2.5877400000000002</v>
      </c>
      <c r="L287" s="94">
        <f t="shared" si="18"/>
        <v>1.3549190400000004</v>
      </c>
      <c r="M287" s="94">
        <f t="shared" si="19"/>
        <v>2.5877400000000002</v>
      </c>
      <c r="N287" s="91">
        <v>1</v>
      </c>
    </row>
    <row r="288" spans="8:14">
      <c r="H288" s="91">
        <v>284</v>
      </c>
      <c r="I288" s="93">
        <v>2.5369999999999999</v>
      </c>
      <c r="J288" s="93">
        <v>1.3283520000000004</v>
      </c>
      <c r="K288" s="94">
        <f t="shared" si="17"/>
        <v>2.5877400000000002</v>
      </c>
      <c r="L288" s="94">
        <f t="shared" si="18"/>
        <v>1.3549190400000004</v>
      </c>
      <c r="M288" s="94">
        <f t="shared" si="19"/>
        <v>2.5877400000000002</v>
      </c>
      <c r="N288" s="91">
        <v>1</v>
      </c>
    </row>
    <row r="289" spans="8:14">
      <c r="H289" s="91">
        <v>285</v>
      </c>
      <c r="I289" s="93">
        <v>2.5369999999999999</v>
      </c>
      <c r="J289" s="93">
        <v>1.3283520000000004</v>
      </c>
      <c r="K289" s="94">
        <f t="shared" si="17"/>
        <v>2.5877400000000002</v>
      </c>
      <c r="L289" s="94">
        <f t="shared" si="18"/>
        <v>1.3549190400000004</v>
      </c>
      <c r="M289" s="94">
        <f t="shared" si="19"/>
        <v>2.5877400000000002</v>
      </c>
      <c r="N289" s="91">
        <v>1</v>
      </c>
    </row>
    <row r="290" spans="8:14">
      <c r="H290" s="91">
        <v>286</v>
      </c>
      <c r="I290" s="93">
        <v>2.5369999999999999</v>
      </c>
      <c r="J290" s="93">
        <v>1.3283520000000004</v>
      </c>
      <c r="K290" s="94">
        <f t="shared" si="17"/>
        <v>2.5877400000000002</v>
      </c>
      <c r="L290" s="94">
        <f t="shared" si="18"/>
        <v>1.3549190400000004</v>
      </c>
      <c r="M290" s="94">
        <f t="shared" si="19"/>
        <v>2.5877400000000002</v>
      </c>
      <c r="N290" s="91">
        <v>1</v>
      </c>
    </row>
    <row r="291" spans="8:14">
      <c r="H291" s="91">
        <v>287</v>
      </c>
      <c r="I291" s="93">
        <v>2.5369999999999999</v>
      </c>
      <c r="J291" s="93">
        <v>1.3283520000000004</v>
      </c>
      <c r="K291" s="94">
        <f t="shared" si="17"/>
        <v>2.5877400000000002</v>
      </c>
      <c r="L291" s="94">
        <f t="shared" si="18"/>
        <v>1.3549190400000004</v>
      </c>
      <c r="M291" s="94">
        <f t="shared" si="19"/>
        <v>2.5877400000000002</v>
      </c>
      <c r="N291" s="91">
        <v>1</v>
      </c>
    </row>
    <row r="292" spans="8:14">
      <c r="H292" s="91">
        <v>288</v>
      </c>
      <c r="I292" s="93">
        <v>2.5369999999999999</v>
      </c>
      <c r="J292" s="93">
        <v>1.3283520000000004</v>
      </c>
      <c r="K292" s="94">
        <f t="shared" si="17"/>
        <v>2.5877400000000002</v>
      </c>
      <c r="L292" s="94">
        <f t="shared" si="18"/>
        <v>1.3549190400000004</v>
      </c>
      <c r="M292" s="94">
        <f t="shared" si="19"/>
        <v>2.5877400000000002</v>
      </c>
      <c r="N292" s="91">
        <v>1</v>
      </c>
    </row>
    <row r="293" spans="8:14">
      <c r="H293" s="91">
        <v>289</v>
      </c>
      <c r="I293" s="93">
        <v>2.5369999999999999</v>
      </c>
      <c r="J293" s="93">
        <v>1.3283520000000004</v>
      </c>
      <c r="K293" s="94">
        <f t="shared" si="17"/>
        <v>2.5877400000000002</v>
      </c>
      <c r="L293" s="94">
        <f t="shared" si="18"/>
        <v>1.3549190400000004</v>
      </c>
      <c r="M293" s="94">
        <f t="shared" si="19"/>
        <v>2.5877400000000002</v>
      </c>
      <c r="N293" s="91">
        <v>1</v>
      </c>
    </row>
    <row r="294" spans="8:14">
      <c r="H294" s="91">
        <v>290</v>
      </c>
      <c r="I294" s="93">
        <v>2.5369999999999999</v>
      </c>
      <c r="J294" s="93">
        <v>1.3283520000000004</v>
      </c>
      <c r="K294" s="94">
        <f t="shared" si="17"/>
        <v>2.5877400000000002</v>
      </c>
      <c r="L294" s="94">
        <f t="shared" si="18"/>
        <v>1.3549190400000004</v>
      </c>
      <c r="M294" s="94">
        <f t="shared" si="19"/>
        <v>2.5877400000000002</v>
      </c>
      <c r="N294" s="91">
        <v>1</v>
      </c>
    </row>
    <row r="295" spans="8:14">
      <c r="H295" s="91">
        <v>291</v>
      </c>
      <c r="I295" s="93">
        <v>2.5369999999999999</v>
      </c>
      <c r="J295" s="93">
        <v>1.3283520000000004</v>
      </c>
      <c r="K295" s="94">
        <f t="shared" si="17"/>
        <v>2.5877400000000002</v>
      </c>
      <c r="L295" s="94">
        <f t="shared" si="18"/>
        <v>1.3549190400000004</v>
      </c>
      <c r="M295" s="94">
        <f t="shared" si="19"/>
        <v>2.5877400000000002</v>
      </c>
      <c r="N295" s="91">
        <v>1</v>
      </c>
    </row>
    <row r="296" spans="8:14">
      <c r="H296" s="91">
        <v>292</v>
      </c>
      <c r="I296" s="93">
        <v>2.5369999999999999</v>
      </c>
      <c r="J296" s="93">
        <v>1.3283520000000004</v>
      </c>
      <c r="K296" s="94">
        <f t="shared" si="17"/>
        <v>2.5877400000000002</v>
      </c>
      <c r="L296" s="94">
        <f t="shared" si="18"/>
        <v>1.3549190400000004</v>
      </c>
      <c r="M296" s="94">
        <f t="shared" si="19"/>
        <v>2.5877400000000002</v>
      </c>
      <c r="N296" s="91">
        <v>1</v>
      </c>
    </row>
    <row r="297" spans="8:14">
      <c r="H297" s="91">
        <v>293</v>
      </c>
      <c r="I297" s="93">
        <v>2.5369999999999999</v>
      </c>
      <c r="J297" s="93">
        <v>1.3283520000000004</v>
      </c>
      <c r="K297" s="94">
        <f t="shared" si="17"/>
        <v>2.5877400000000002</v>
      </c>
      <c r="L297" s="94">
        <f t="shared" si="18"/>
        <v>1.3549190400000004</v>
      </c>
      <c r="M297" s="94">
        <f t="shared" si="19"/>
        <v>2.5877400000000002</v>
      </c>
      <c r="N297" s="91">
        <v>1</v>
      </c>
    </row>
    <row r="298" spans="8:14">
      <c r="H298" s="91">
        <v>294</v>
      </c>
      <c r="I298" s="93">
        <v>2.5369999999999999</v>
      </c>
      <c r="J298" s="93">
        <v>1.3283520000000004</v>
      </c>
      <c r="K298" s="94">
        <f t="shared" si="17"/>
        <v>2.5877400000000002</v>
      </c>
      <c r="L298" s="94">
        <f t="shared" si="18"/>
        <v>1.3549190400000004</v>
      </c>
      <c r="M298" s="94">
        <f t="shared" si="19"/>
        <v>2.5877400000000002</v>
      </c>
      <c r="N298" s="91">
        <v>1</v>
      </c>
    </row>
    <row r="299" spans="8:14">
      <c r="H299" s="91">
        <v>295</v>
      </c>
      <c r="I299" s="93">
        <v>2.5369999999999999</v>
      </c>
      <c r="J299" s="93">
        <v>1.3283520000000004</v>
      </c>
      <c r="K299" s="94">
        <f t="shared" si="17"/>
        <v>2.5877400000000002</v>
      </c>
      <c r="L299" s="94">
        <f t="shared" si="18"/>
        <v>1.3549190400000004</v>
      </c>
      <c r="M299" s="94">
        <f t="shared" si="19"/>
        <v>2.5877400000000002</v>
      </c>
      <c r="N299" s="91">
        <v>1</v>
      </c>
    </row>
    <row r="300" spans="8:14">
      <c r="H300" s="91">
        <v>296</v>
      </c>
      <c r="I300" s="93">
        <v>2.5369999999999999</v>
      </c>
      <c r="J300" s="93">
        <v>1.3283520000000004</v>
      </c>
      <c r="K300" s="94">
        <f t="shared" si="17"/>
        <v>2.5877400000000002</v>
      </c>
      <c r="L300" s="94">
        <f t="shared" si="18"/>
        <v>1.3549190400000004</v>
      </c>
      <c r="M300" s="94">
        <f t="shared" si="19"/>
        <v>2.5877400000000002</v>
      </c>
      <c r="N300" s="91">
        <v>1</v>
      </c>
    </row>
    <row r="301" spans="8:14">
      <c r="H301" s="91">
        <v>297</v>
      </c>
      <c r="I301" s="93">
        <v>2.5369999999999999</v>
      </c>
      <c r="J301" s="93">
        <v>1.3283520000000004</v>
      </c>
      <c r="K301" s="94">
        <f t="shared" si="17"/>
        <v>2.5877400000000002</v>
      </c>
      <c r="L301" s="94">
        <f t="shared" si="18"/>
        <v>1.3549190400000004</v>
      </c>
      <c r="M301" s="94">
        <f t="shared" si="19"/>
        <v>2.5877400000000002</v>
      </c>
      <c r="N301" s="91">
        <v>1</v>
      </c>
    </row>
    <row r="302" spans="8:14">
      <c r="H302" s="91">
        <v>298</v>
      </c>
      <c r="I302" s="93">
        <v>2.5369999999999999</v>
      </c>
      <c r="J302" s="93">
        <v>1.3283520000000004</v>
      </c>
      <c r="K302" s="94">
        <f t="shared" si="17"/>
        <v>2.5877400000000002</v>
      </c>
      <c r="L302" s="94">
        <f t="shared" si="18"/>
        <v>1.3549190400000004</v>
      </c>
      <c r="M302" s="94">
        <f t="shared" si="19"/>
        <v>2.5877400000000002</v>
      </c>
      <c r="N302" s="91">
        <v>1</v>
      </c>
    </row>
    <row r="303" spans="8:14">
      <c r="H303" s="91">
        <v>299</v>
      </c>
      <c r="I303" s="93">
        <v>2.5369999999999999</v>
      </c>
      <c r="J303" s="93">
        <v>1.3283520000000004</v>
      </c>
      <c r="K303" s="94">
        <f t="shared" si="17"/>
        <v>2.5877400000000002</v>
      </c>
      <c r="L303" s="94">
        <f t="shared" si="18"/>
        <v>1.3549190400000004</v>
      </c>
      <c r="M303" s="94">
        <f t="shared" si="19"/>
        <v>2.5877400000000002</v>
      </c>
      <c r="N303" s="91">
        <v>1</v>
      </c>
    </row>
    <row r="304" spans="8:14">
      <c r="H304" s="91">
        <v>300</v>
      </c>
      <c r="I304" s="93">
        <v>2.5369999999999999</v>
      </c>
      <c r="J304" s="93">
        <v>1.3283520000000004</v>
      </c>
      <c r="K304" s="94">
        <f t="shared" si="17"/>
        <v>2.5877400000000002</v>
      </c>
      <c r="L304" s="94">
        <f t="shared" si="18"/>
        <v>1.3549190400000004</v>
      </c>
      <c r="M304" s="94">
        <f t="shared" si="19"/>
        <v>2.5877400000000002</v>
      </c>
      <c r="N304" s="91">
        <v>1</v>
      </c>
    </row>
    <row r="305" spans="8:14">
      <c r="H305" s="91">
        <v>301</v>
      </c>
      <c r="I305" s="93">
        <v>2.5369999999999999</v>
      </c>
      <c r="J305" s="93">
        <v>1.3283520000000004</v>
      </c>
      <c r="K305" s="94">
        <f t="shared" si="17"/>
        <v>2.5877400000000002</v>
      </c>
      <c r="L305" s="94">
        <f t="shared" si="18"/>
        <v>1.3549190400000004</v>
      </c>
      <c r="M305" s="94">
        <f t="shared" si="19"/>
        <v>2.5877400000000002</v>
      </c>
      <c r="N305" s="91">
        <v>1</v>
      </c>
    </row>
    <row r="306" spans="8:14">
      <c r="H306" s="91">
        <v>302</v>
      </c>
      <c r="I306" s="93">
        <v>2.5369999999999999</v>
      </c>
      <c r="J306" s="93">
        <v>1.3283520000000004</v>
      </c>
      <c r="K306" s="94">
        <f t="shared" si="17"/>
        <v>2.5877400000000002</v>
      </c>
      <c r="L306" s="94">
        <f t="shared" si="18"/>
        <v>1.3549190400000004</v>
      </c>
      <c r="M306" s="94">
        <f t="shared" si="19"/>
        <v>2.5877400000000002</v>
      </c>
      <c r="N306" s="91">
        <v>1</v>
      </c>
    </row>
    <row r="307" spans="8:14">
      <c r="H307" s="91">
        <v>303</v>
      </c>
      <c r="I307" s="93">
        <v>2.5369999999999999</v>
      </c>
      <c r="J307" s="93">
        <v>1.3283520000000004</v>
      </c>
      <c r="K307" s="94">
        <f t="shared" si="17"/>
        <v>2.5877400000000002</v>
      </c>
      <c r="L307" s="94">
        <f t="shared" si="18"/>
        <v>1.3549190400000004</v>
      </c>
      <c r="M307" s="94">
        <f t="shared" si="19"/>
        <v>2.5877400000000002</v>
      </c>
      <c r="N307" s="91">
        <v>1</v>
      </c>
    </row>
    <row r="308" spans="8:14">
      <c r="H308" s="91">
        <v>304</v>
      </c>
      <c r="I308" s="93">
        <v>2.5369999999999999</v>
      </c>
      <c r="J308" s="93">
        <v>1.3283520000000004</v>
      </c>
      <c r="K308" s="94">
        <f t="shared" si="17"/>
        <v>2.5877400000000002</v>
      </c>
      <c r="L308" s="94">
        <f t="shared" si="18"/>
        <v>1.3549190400000004</v>
      </c>
      <c r="M308" s="94">
        <f t="shared" si="19"/>
        <v>2.5877400000000002</v>
      </c>
      <c r="N308" s="91">
        <v>1</v>
      </c>
    </row>
    <row r="309" spans="8:14">
      <c r="H309" s="91">
        <v>305</v>
      </c>
      <c r="I309" s="93">
        <v>2.5369999999999999</v>
      </c>
      <c r="J309" s="93">
        <v>1.3283520000000004</v>
      </c>
      <c r="K309" s="94">
        <f t="shared" si="17"/>
        <v>2.5877400000000002</v>
      </c>
      <c r="L309" s="94">
        <f t="shared" si="18"/>
        <v>1.3549190400000004</v>
      </c>
      <c r="M309" s="94">
        <f t="shared" si="19"/>
        <v>2.5877400000000002</v>
      </c>
      <c r="N309" s="91">
        <v>1</v>
      </c>
    </row>
    <row r="310" spans="8:14">
      <c r="H310" s="91">
        <v>306</v>
      </c>
      <c r="I310" s="93">
        <v>2.5369999999999999</v>
      </c>
      <c r="J310" s="93">
        <v>1.3283520000000004</v>
      </c>
      <c r="K310" s="94">
        <f t="shared" si="17"/>
        <v>2.5877400000000002</v>
      </c>
      <c r="L310" s="94">
        <f t="shared" si="18"/>
        <v>1.3549190400000004</v>
      </c>
      <c r="M310" s="94">
        <f t="shared" si="19"/>
        <v>2.5877400000000002</v>
      </c>
      <c r="N310" s="91">
        <v>1</v>
      </c>
    </row>
    <row r="311" spans="8:14">
      <c r="H311" s="91">
        <v>307</v>
      </c>
      <c r="I311" s="93">
        <v>2.5369999999999999</v>
      </c>
      <c r="J311" s="93">
        <v>1.3283520000000004</v>
      </c>
      <c r="K311" s="94">
        <f t="shared" si="17"/>
        <v>2.5877400000000002</v>
      </c>
      <c r="L311" s="94">
        <f t="shared" si="18"/>
        <v>1.3549190400000004</v>
      </c>
      <c r="M311" s="94">
        <f t="shared" si="19"/>
        <v>2.5877400000000002</v>
      </c>
      <c r="N311" s="91">
        <v>1</v>
      </c>
    </row>
    <row r="312" spans="8:14">
      <c r="H312" s="91">
        <v>308</v>
      </c>
      <c r="I312" s="93">
        <v>2.5369999999999999</v>
      </c>
      <c r="J312" s="93">
        <v>1.3283520000000004</v>
      </c>
      <c r="K312" s="94">
        <f t="shared" si="17"/>
        <v>2.5877400000000002</v>
      </c>
      <c r="L312" s="94">
        <f t="shared" si="18"/>
        <v>1.3549190400000004</v>
      </c>
      <c r="M312" s="94">
        <f t="shared" si="19"/>
        <v>2.5877400000000002</v>
      </c>
      <c r="N312" s="91">
        <v>1</v>
      </c>
    </row>
    <row r="313" spans="8:14">
      <c r="H313" s="91">
        <v>309</v>
      </c>
      <c r="I313" s="93">
        <v>2.5369999999999999</v>
      </c>
      <c r="J313" s="93">
        <v>1.3283520000000004</v>
      </c>
      <c r="K313" s="94">
        <f t="shared" si="17"/>
        <v>2.5877400000000002</v>
      </c>
      <c r="L313" s="94">
        <f t="shared" si="18"/>
        <v>1.3549190400000004</v>
      </c>
      <c r="M313" s="94">
        <f t="shared" si="19"/>
        <v>2.5877400000000002</v>
      </c>
      <c r="N313" s="91">
        <v>1</v>
      </c>
    </row>
    <row r="314" spans="8:14">
      <c r="H314" s="91">
        <v>310</v>
      </c>
      <c r="I314" s="93">
        <v>2.5369999999999999</v>
      </c>
      <c r="J314" s="93">
        <v>1.3283520000000004</v>
      </c>
      <c r="K314" s="94">
        <f t="shared" si="17"/>
        <v>2.5877400000000002</v>
      </c>
      <c r="L314" s="94">
        <f t="shared" si="18"/>
        <v>1.3549190400000004</v>
      </c>
      <c r="M314" s="94">
        <f t="shared" si="19"/>
        <v>2.5877400000000002</v>
      </c>
      <c r="N314" s="91">
        <v>1</v>
      </c>
    </row>
    <row r="315" spans="8:14">
      <c r="H315" s="91">
        <v>311</v>
      </c>
      <c r="I315" s="93">
        <v>2.5369999999999999</v>
      </c>
      <c r="J315" s="93">
        <v>1.3283520000000004</v>
      </c>
      <c r="K315" s="94">
        <f t="shared" si="17"/>
        <v>2.5877400000000002</v>
      </c>
      <c r="L315" s="94">
        <f t="shared" si="18"/>
        <v>1.3549190400000004</v>
      </c>
      <c r="M315" s="94">
        <f t="shared" si="19"/>
        <v>2.5877400000000002</v>
      </c>
      <c r="N315" s="91">
        <v>1</v>
      </c>
    </row>
    <row r="316" spans="8:14">
      <c r="H316" s="91">
        <v>312</v>
      </c>
      <c r="I316" s="93">
        <v>2.5369999999999999</v>
      </c>
      <c r="J316" s="93">
        <v>1.3283520000000004</v>
      </c>
      <c r="K316" s="94">
        <f t="shared" si="17"/>
        <v>2.5877400000000002</v>
      </c>
      <c r="L316" s="94">
        <f t="shared" si="18"/>
        <v>1.3549190400000004</v>
      </c>
      <c r="M316" s="94">
        <f t="shared" si="19"/>
        <v>2.5877400000000002</v>
      </c>
      <c r="N316" s="91">
        <v>1</v>
      </c>
    </row>
    <row r="317" spans="8:14">
      <c r="H317" s="91">
        <v>313</v>
      </c>
      <c r="I317" s="93">
        <v>2.5369999999999999</v>
      </c>
      <c r="J317" s="93">
        <v>1.3283520000000004</v>
      </c>
      <c r="K317" s="94">
        <f t="shared" si="17"/>
        <v>2.5877400000000002</v>
      </c>
      <c r="L317" s="94">
        <f t="shared" si="18"/>
        <v>1.3549190400000004</v>
      </c>
      <c r="M317" s="94">
        <f t="shared" si="19"/>
        <v>2.5877400000000002</v>
      </c>
      <c r="N317" s="91">
        <v>1</v>
      </c>
    </row>
    <row r="318" spans="8:14">
      <c r="H318" s="91">
        <v>314</v>
      </c>
      <c r="I318" s="93">
        <v>2.5369999999999999</v>
      </c>
      <c r="J318" s="93">
        <v>1.3283520000000004</v>
      </c>
      <c r="K318" s="94">
        <f t="shared" si="17"/>
        <v>2.5877400000000002</v>
      </c>
      <c r="L318" s="94">
        <f t="shared" si="18"/>
        <v>1.3549190400000004</v>
      </c>
      <c r="M318" s="94">
        <f t="shared" si="19"/>
        <v>2.5877400000000002</v>
      </c>
      <c r="N318" s="91">
        <v>1</v>
      </c>
    </row>
    <row r="319" spans="8:14">
      <c r="H319" s="91">
        <v>315</v>
      </c>
      <c r="I319" s="93">
        <v>2.5369999999999999</v>
      </c>
      <c r="J319" s="93">
        <v>1.3283520000000004</v>
      </c>
      <c r="K319" s="94">
        <f t="shared" si="17"/>
        <v>2.5877400000000002</v>
      </c>
      <c r="L319" s="94">
        <f t="shared" si="18"/>
        <v>1.3549190400000004</v>
      </c>
      <c r="M319" s="94">
        <f t="shared" si="19"/>
        <v>2.5877400000000002</v>
      </c>
      <c r="N319" s="91">
        <v>1</v>
      </c>
    </row>
    <row r="320" spans="8:14">
      <c r="H320" s="91">
        <v>316</v>
      </c>
      <c r="I320" s="93">
        <v>2.5369999999999999</v>
      </c>
      <c r="J320" s="93">
        <v>1.3283520000000004</v>
      </c>
      <c r="K320" s="94">
        <f t="shared" si="17"/>
        <v>2.5877400000000002</v>
      </c>
      <c r="L320" s="94">
        <f t="shared" si="18"/>
        <v>1.3549190400000004</v>
      </c>
      <c r="M320" s="94">
        <f t="shared" si="19"/>
        <v>2.5877400000000002</v>
      </c>
      <c r="N320" s="91">
        <v>1</v>
      </c>
    </row>
    <row r="321" spans="8:14">
      <c r="H321" s="91">
        <v>317</v>
      </c>
      <c r="I321" s="93">
        <v>2.5369999999999999</v>
      </c>
      <c r="J321" s="93">
        <v>1.3283520000000004</v>
      </c>
      <c r="K321" s="94">
        <f t="shared" si="17"/>
        <v>2.5877400000000002</v>
      </c>
      <c r="L321" s="94">
        <f t="shared" si="18"/>
        <v>1.3549190400000004</v>
      </c>
      <c r="M321" s="94">
        <f t="shared" si="19"/>
        <v>2.5877400000000002</v>
      </c>
      <c r="N321" s="91">
        <v>1</v>
      </c>
    </row>
    <row r="322" spans="8:14">
      <c r="H322" s="91">
        <v>318</v>
      </c>
      <c r="I322" s="93">
        <v>2.5369999999999999</v>
      </c>
      <c r="J322" s="93">
        <v>1.3283520000000004</v>
      </c>
      <c r="K322" s="94">
        <f t="shared" si="17"/>
        <v>2.5877400000000002</v>
      </c>
      <c r="L322" s="94">
        <f t="shared" si="18"/>
        <v>1.3549190400000004</v>
      </c>
      <c r="M322" s="94">
        <f t="shared" si="19"/>
        <v>2.5877400000000002</v>
      </c>
      <c r="N322" s="91">
        <v>1</v>
      </c>
    </row>
    <row r="323" spans="8:14">
      <c r="H323" s="91">
        <v>319</v>
      </c>
      <c r="I323" s="93">
        <v>2.5369999999999999</v>
      </c>
      <c r="J323" s="93">
        <v>1.3283520000000004</v>
      </c>
      <c r="K323" s="94">
        <f t="shared" si="17"/>
        <v>2.5877400000000002</v>
      </c>
      <c r="L323" s="94">
        <f t="shared" si="18"/>
        <v>1.3549190400000004</v>
      </c>
      <c r="M323" s="94">
        <f t="shared" si="19"/>
        <v>2.5877400000000002</v>
      </c>
      <c r="N323" s="91">
        <v>1</v>
      </c>
    </row>
    <row r="324" spans="8:14">
      <c r="H324" s="91">
        <v>320</v>
      </c>
      <c r="I324" s="93">
        <v>2.5369999999999999</v>
      </c>
      <c r="J324" s="93">
        <v>1.3283520000000004</v>
      </c>
      <c r="K324" s="94">
        <f t="shared" si="17"/>
        <v>2.5877400000000002</v>
      </c>
      <c r="L324" s="94">
        <f t="shared" si="18"/>
        <v>1.3549190400000004</v>
      </c>
      <c r="M324" s="94">
        <f t="shared" si="19"/>
        <v>2.5877400000000002</v>
      </c>
      <c r="N324" s="91">
        <v>1</v>
      </c>
    </row>
    <row r="325" spans="8:14">
      <c r="H325" s="91">
        <v>321</v>
      </c>
      <c r="I325" s="93">
        <v>2.5369999999999999</v>
      </c>
      <c r="J325" s="93">
        <v>1.3283520000000004</v>
      </c>
      <c r="K325" s="94">
        <f t="shared" si="17"/>
        <v>2.5877400000000002</v>
      </c>
      <c r="L325" s="94">
        <f t="shared" si="18"/>
        <v>1.3549190400000004</v>
      </c>
      <c r="M325" s="94">
        <f t="shared" si="19"/>
        <v>2.5877400000000002</v>
      </c>
      <c r="N325" s="91">
        <v>1</v>
      </c>
    </row>
    <row r="326" spans="8:14">
      <c r="H326" s="91">
        <v>322</v>
      </c>
      <c r="I326" s="93">
        <v>2.5369999999999999</v>
      </c>
      <c r="J326" s="93">
        <v>1.3283520000000004</v>
      </c>
      <c r="K326" s="94">
        <f t="shared" ref="K326:K369" si="20">I326*(1+$B$19/100)</f>
        <v>2.5877400000000002</v>
      </c>
      <c r="L326" s="94">
        <f t="shared" ref="L326:L369" si="21">J326*(1+$B$19/100)</f>
        <v>1.3549190400000004</v>
      </c>
      <c r="M326" s="94">
        <f t="shared" ref="M326:M369" si="22">IF($B$25&gt;=$B$23-0.2,MIN(K326),IF(N326=1,MAX(L326,$B$27),L326))</f>
        <v>2.5877400000000002</v>
      </c>
      <c r="N326" s="91">
        <v>1</v>
      </c>
    </row>
    <row r="327" spans="8:14">
      <c r="H327" s="91">
        <v>323</v>
      </c>
      <c r="I327" s="93">
        <v>2.5369999999999999</v>
      </c>
      <c r="J327" s="93">
        <v>1.3283520000000004</v>
      </c>
      <c r="K327" s="94">
        <f t="shared" si="20"/>
        <v>2.5877400000000002</v>
      </c>
      <c r="L327" s="94">
        <f t="shared" si="21"/>
        <v>1.3549190400000004</v>
      </c>
      <c r="M327" s="94">
        <f t="shared" si="22"/>
        <v>2.5877400000000002</v>
      </c>
      <c r="N327" s="91">
        <v>1</v>
      </c>
    </row>
    <row r="328" spans="8:14">
      <c r="H328" s="91">
        <v>324</v>
      </c>
      <c r="I328" s="93">
        <v>2.5369999999999999</v>
      </c>
      <c r="J328" s="93">
        <v>1.3283520000000004</v>
      </c>
      <c r="K328" s="94">
        <f t="shared" si="20"/>
        <v>2.5877400000000002</v>
      </c>
      <c r="L328" s="94">
        <f t="shared" si="21"/>
        <v>1.3549190400000004</v>
      </c>
      <c r="M328" s="94">
        <f t="shared" si="22"/>
        <v>2.5877400000000002</v>
      </c>
      <c r="N328" s="91">
        <v>1</v>
      </c>
    </row>
    <row r="329" spans="8:14">
      <c r="H329" s="91">
        <v>325</v>
      </c>
      <c r="I329" s="93">
        <v>2.5369999999999999</v>
      </c>
      <c r="J329" s="93">
        <v>1.3283520000000004</v>
      </c>
      <c r="K329" s="94">
        <f t="shared" si="20"/>
        <v>2.5877400000000002</v>
      </c>
      <c r="L329" s="94">
        <f t="shared" si="21"/>
        <v>1.3549190400000004</v>
      </c>
      <c r="M329" s="94">
        <f t="shared" si="22"/>
        <v>2.5877400000000002</v>
      </c>
      <c r="N329" s="91">
        <v>1</v>
      </c>
    </row>
    <row r="330" spans="8:14">
      <c r="H330" s="91">
        <v>326</v>
      </c>
      <c r="I330" s="93">
        <v>2.5369999999999999</v>
      </c>
      <c r="J330" s="93">
        <v>1.3283520000000004</v>
      </c>
      <c r="K330" s="94">
        <f t="shared" si="20"/>
        <v>2.5877400000000002</v>
      </c>
      <c r="L330" s="94">
        <f t="shared" si="21"/>
        <v>1.3549190400000004</v>
      </c>
      <c r="M330" s="94">
        <f t="shared" si="22"/>
        <v>2.5877400000000002</v>
      </c>
      <c r="N330" s="91">
        <v>1</v>
      </c>
    </row>
    <row r="331" spans="8:14">
      <c r="H331" s="91">
        <v>327</v>
      </c>
      <c r="I331" s="93">
        <v>2.5369999999999999</v>
      </c>
      <c r="J331" s="93">
        <v>1.328352</v>
      </c>
      <c r="K331" s="94">
        <f t="shared" si="20"/>
        <v>2.5877400000000002</v>
      </c>
      <c r="L331" s="94">
        <f t="shared" si="21"/>
        <v>1.35491904</v>
      </c>
      <c r="M331" s="94">
        <f t="shared" si="22"/>
        <v>2.5877400000000002</v>
      </c>
      <c r="N331" s="91">
        <v>1</v>
      </c>
    </row>
    <row r="332" spans="8:14">
      <c r="H332" s="91">
        <v>328</v>
      </c>
      <c r="I332" s="93">
        <v>2.5369999999999999</v>
      </c>
      <c r="J332" s="93">
        <v>1.328352</v>
      </c>
      <c r="K332" s="94">
        <f t="shared" si="20"/>
        <v>2.5877400000000002</v>
      </c>
      <c r="L332" s="94">
        <f t="shared" si="21"/>
        <v>1.35491904</v>
      </c>
      <c r="M332" s="94">
        <f t="shared" si="22"/>
        <v>2.5877400000000002</v>
      </c>
      <c r="N332" s="91">
        <v>1</v>
      </c>
    </row>
    <row r="333" spans="8:14">
      <c r="H333" s="91">
        <v>329</v>
      </c>
      <c r="I333" s="93">
        <v>2.5369999999999999</v>
      </c>
      <c r="J333" s="93">
        <v>1.328352</v>
      </c>
      <c r="K333" s="94">
        <f t="shared" si="20"/>
        <v>2.5877400000000002</v>
      </c>
      <c r="L333" s="94">
        <f t="shared" si="21"/>
        <v>1.35491904</v>
      </c>
      <c r="M333" s="94">
        <f t="shared" si="22"/>
        <v>2.5877400000000002</v>
      </c>
      <c r="N333" s="91">
        <v>1</v>
      </c>
    </row>
    <row r="334" spans="8:14">
      <c r="H334" s="91">
        <v>330</v>
      </c>
      <c r="I334" s="93">
        <v>2.5369999999999999</v>
      </c>
      <c r="J334" s="93">
        <v>1.328352</v>
      </c>
      <c r="K334" s="94">
        <f t="shared" si="20"/>
        <v>2.5877400000000002</v>
      </c>
      <c r="L334" s="94">
        <f t="shared" si="21"/>
        <v>1.35491904</v>
      </c>
      <c r="M334" s="94">
        <f t="shared" si="22"/>
        <v>2.5877400000000002</v>
      </c>
      <c r="N334" s="91">
        <v>1</v>
      </c>
    </row>
    <row r="335" spans="8:14">
      <c r="H335" s="91">
        <v>331</v>
      </c>
      <c r="I335" s="93">
        <v>2.5303197692857147</v>
      </c>
      <c r="J335" s="93">
        <v>1.328352</v>
      </c>
      <c r="K335" s="94">
        <f t="shared" si="20"/>
        <v>2.5809261646714292</v>
      </c>
      <c r="L335" s="94">
        <f t="shared" si="21"/>
        <v>1.35491904</v>
      </c>
      <c r="M335" s="94">
        <f t="shared" si="22"/>
        <v>2.5809261646714292</v>
      </c>
      <c r="N335" s="91">
        <v>1</v>
      </c>
    </row>
    <row r="336" spans="8:14">
      <c r="H336" s="91">
        <v>332</v>
      </c>
      <c r="I336" s="93">
        <v>2.5173627335714284</v>
      </c>
      <c r="J336" s="93">
        <v>1.328352</v>
      </c>
      <c r="K336" s="94">
        <f t="shared" si="20"/>
        <v>2.5677099882428571</v>
      </c>
      <c r="L336" s="94">
        <f t="shared" si="21"/>
        <v>1.35491904</v>
      </c>
      <c r="M336" s="94">
        <f t="shared" si="22"/>
        <v>2.5677099882428571</v>
      </c>
      <c r="N336" s="91">
        <v>1</v>
      </c>
    </row>
    <row r="337" spans="8:14">
      <c r="H337" s="91">
        <v>333</v>
      </c>
      <c r="I337" s="93">
        <v>2.5024520899999998</v>
      </c>
      <c r="J337" s="93">
        <v>1.328352</v>
      </c>
      <c r="K337" s="94">
        <f t="shared" si="20"/>
        <v>2.5525011317999997</v>
      </c>
      <c r="L337" s="94">
        <f t="shared" si="21"/>
        <v>1.35491904</v>
      </c>
      <c r="M337" s="94">
        <f t="shared" si="22"/>
        <v>2.5525011317999997</v>
      </c>
      <c r="N337" s="91">
        <v>1</v>
      </c>
    </row>
    <row r="338" spans="8:14">
      <c r="H338" s="91">
        <v>334</v>
      </c>
      <c r="I338" s="93">
        <v>2.4683738800000001</v>
      </c>
      <c r="J338" s="93">
        <v>1.328352</v>
      </c>
      <c r="K338" s="94">
        <f t="shared" si="20"/>
        <v>2.5177413576000003</v>
      </c>
      <c r="L338" s="94">
        <f t="shared" si="21"/>
        <v>1.35491904</v>
      </c>
      <c r="M338" s="94">
        <f t="shared" si="22"/>
        <v>2.5177413576000003</v>
      </c>
      <c r="N338" s="91">
        <v>1</v>
      </c>
    </row>
    <row r="339" spans="8:14">
      <c r="H339" s="91">
        <v>335</v>
      </c>
      <c r="I339" s="93">
        <v>2.4273592900000005</v>
      </c>
      <c r="J339" s="93">
        <v>1.328352</v>
      </c>
      <c r="K339" s="94">
        <f t="shared" si="20"/>
        <v>2.4759064758000005</v>
      </c>
      <c r="L339" s="94">
        <f t="shared" si="21"/>
        <v>1.35491904</v>
      </c>
      <c r="M339" s="94">
        <f t="shared" si="22"/>
        <v>2.4759064758000005</v>
      </c>
      <c r="N339" s="91">
        <v>1</v>
      </c>
    </row>
    <row r="340" spans="8:14">
      <c r="H340" s="91">
        <v>336</v>
      </c>
      <c r="I340" s="93">
        <v>2.37074432</v>
      </c>
      <c r="J340" s="93">
        <v>1.328352</v>
      </c>
      <c r="K340" s="94">
        <f t="shared" si="20"/>
        <v>2.4181592063999999</v>
      </c>
      <c r="L340" s="94">
        <f t="shared" si="21"/>
        <v>1.35491904</v>
      </c>
      <c r="M340" s="94">
        <f t="shared" si="22"/>
        <v>2.4181592063999999</v>
      </c>
      <c r="N340" s="91">
        <v>1</v>
      </c>
    </row>
    <row r="341" spans="8:14">
      <c r="H341" s="91">
        <v>337</v>
      </c>
      <c r="I341" s="93">
        <v>2.3131995585714287</v>
      </c>
      <c r="J341" s="93">
        <v>1.328352</v>
      </c>
      <c r="K341" s="94">
        <f t="shared" si="20"/>
        <v>2.3594635497428573</v>
      </c>
      <c r="L341" s="94">
        <f t="shared" si="21"/>
        <v>1.35491904</v>
      </c>
      <c r="M341" s="94">
        <f t="shared" si="22"/>
        <v>2.3594635497428573</v>
      </c>
      <c r="N341" s="91">
        <v>1</v>
      </c>
    </row>
    <row r="342" spans="8:14">
      <c r="H342" s="91">
        <v>338</v>
      </c>
      <c r="I342" s="93">
        <v>2.2365724585714286</v>
      </c>
      <c r="J342" s="93">
        <v>1.328352</v>
      </c>
      <c r="K342" s="94">
        <f t="shared" si="20"/>
        <v>2.2813039077428572</v>
      </c>
      <c r="L342" s="94">
        <f t="shared" si="21"/>
        <v>1.35491904</v>
      </c>
      <c r="M342" s="94">
        <f t="shared" si="22"/>
        <v>2.2813039077428572</v>
      </c>
      <c r="N342" s="91">
        <v>1</v>
      </c>
    </row>
    <row r="343" spans="8:14">
      <c r="H343" s="91">
        <v>339</v>
      </c>
      <c r="I343" s="93">
        <v>2.1632174042857142</v>
      </c>
      <c r="J343" s="93">
        <v>1.328352</v>
      </c>
      <c r="K343" s="94">
        <f t="shared" si="20"/>
        <v>2.2064817523714284</v>
      </c>
      <c r="L343" s="94">
        <f t="shared" si="21"/>
        <v>1.35491904</v>
      </c>
      <c r="M343" s="94">
        <f t="shared" si="22"/>
        <v>2.2064817523714284</v>
      </c>
      <c r="N343" s="91">
        <v>1</v>
      </c>
    </row>
    <row r="344" spans="8:14">
      <c r="H344" s="91">
        <v>340</v>
      </c>
      <c r="I344" s="93">
        <v>2.0820505842857142</v>
      </c>
      <c r="J344" s="93">
        <v>1.328352</v>
      </c>
      <c r="K344" s="94">
        <f t="shared" si="20"/>
        <v>2.1236915959714286</v>
      </c>
      <c r="L344" s="94">
        <f t="shared" si="21"/>
        <v>1.35491904</v>
      </c>
      <c r="M344" s="94">
        <f t="shared" si="22"/>
        <v>2.1236915959714286</v>
      </c>
      <c r="N344" s="91">
        <v>1</v>
      </c>
    </row>
    <row r="345" spans="8:14">
      <c r="H345" s="91">
        <v>341</v>
      </c>
      <c r="I345" s="93">
        <v>1.9975807428571426</v>
      </c>
      <c r="J345" s="93">
        <v>1.328352</v>
      </c>
      <c r="K345" s="94">
        <f t="shared" si="20"/>
        <v>2.0375323577142854</v>
      </c>
      <c r="L345" s="94">
        <f t="shared" si="21"/>
        <v>1.35491904</v>
      </c>
      <c r="M345" s="94">
        <f t="shared" si="22"/>
        <v>2.0375323577142854</v>
      </c>
      <c r="N345" s="91">
        <v>1</v>
      </c>
    </row>
    <row r="346" spans="8:14">
      <c r="H346" s="91">
        <v>342</v>
      </c>
      <c r="I346" s="93">
        <v>1.9184349742857141</v>
      </c>
      <c r="J346" s="93">
        <v>1.328352</v>
      </c>
      <c r="K346" s="94">
        <f t="shared" si="20"/>
        <v>1.9568036737714285</v>
      </c>
      <c r="L346" s="94">
        <f t="shared" si="21"/>
        <v>1.35491904</v>
      </c>
      <c r="M346" s="94">
        <f t="shared" si="22"/>
        <v>1.9568036737714285</v>
      </c>
      <c r="N346" s="91">
        <v>1</v>
      </c>
    </row>
    <row r="347" spans="8:14">
      <c r="H347" s="91">
        <v>343</v>
      </c>
      <c r="I347" s="93">
        <v>1.854241087142857</v>
      </c>
      <c r="J347" s="93">
        <v>1.328352</v>
      </c>
      <c r="K347" s="94">
        <f t="shared" si="20"/>
        <v>1.8913259088857142</v>
      </c>
      <c r="L347" s="94">
        <f t="shared" si="21"/>
        <v>1.35491904</v>
      </c>
      <c r="M347" s="94">
        <f t="shared" si="22"/>
        <v>1.8913259088857142</v>
      </c>
      <c r="N347" s="91">
        <v>1</v>
      </c>
    </row>
    <row r="348" spans="8:14">
      <c r="H348" s="91">
        <v>344</v>
      </c>
      <c r="I348" s="93">
        <v>1.7861004200000001</v>
      </c>
      <c r="J348" s="93">
        <v>1.328352</v>
      </c>
      <c r="K348" s="94">
        <f t="shared" si="20"/>
        <v>1.8218224284000002</v>
      </c>
      <c r="L348" s="94">
        <f t="shared" si="21"/>
        <v>1.35491904</v>
      </c>
      <c r="M348" s="94">
        <f t="shared" si="22"/>
        <v>1.8218224284000002</v>
      </c>
      <c r="N348" s="91">
        <v>1</v>
      </c>
    </row>
    <row r="349" spans="8:14">
      <c r="H349" s="91">
        <v>345</v>
      </c>
      <c r="I349" s="93">
        <v>1.7408675900000001</v>
      </c>
      <c r="J349" s="93">
        <v>1.328352</v>
      </c>
      <c r="K349" s="94">
        <f t="shared" si="20"/>
        <v>1.7756849418000002</v>
      </c>
      <c r="L349" s="94">
        <f t="shared" si="21"/>
        <v>1.35491904</v>
      </c>
      <c r="M349" s="94">
        <f t="shared" si="22"/>
        <v>1.7756849418000002</v>
      </c>
      <c r="N349" s="91">
        <v>1</v>
      </c>
    </row>
    <row r="350" spans="8:14">
      <c r="H350" s="91">
        <v>346</v>
      </c>
      <c r="I350" s="93">
        <v>1.6980218328571428</v>
      </c>
      <c r="J350" s="93">
        <v>1.328352</v>
      </c>
      <c r="K350" s="94">
        <f t="shared" si="20"/>
        <v>1.7319822695142857</v>
      </c>
      <c r="L350" s="94">
        <f t="shared" si="21"/>
        <v>1.35491904</v>
      </c>
      <c r="M350" s="94">
        <f t="shared" si="22"/>
        <v>1.7319822695142857</v>
      </c>
      <c r="N350" s="91">
        <v>1</v>
      </c>
    </row>
    <row r="351" spans="8:14">
      <c r="H351" s="91">
        <v>347</v>
      </c>
      <c r="I351" s="93">
        <v>1.6646442871428573</v>
      </c>
      <c r="J351" s="93">
        <v>1.328352</v>
      </c>
      <c r="K351" s="94">
        <f t="shared" si="20"/>
        <v>1.6979371728857144</v>
      </c>
      <c r="L351" s="94">
        <f t="shared" si="21"/>
        <v>1.35491904</v>
      </c>
      <c r="M351" s="94">
        <f t="shared" si="22"/>
        <v>1.6979371728857144</v>
      </c>
      <c r="N351" s="91">
        <v>1</v>
      </c>
    </row>
    <row r="352" spans="8:14">
      <c r="H352" s="91">
        <v>348</v>
      </c>
      <c r="I352" s="93">
        <v>1.6506527900000001</v>
      </c>
      <c r="J352" s="93">
        <v>1.328352</v>
      </c>
      <c r="K352" s="94">
        <f t="shared" si="20"/>
        <v>1.6836658458000002</v>
      </c>
      <c r="L352" s="94">
        <f t="shared" si="21"/>
        <v>1.35491904</v>
      </c>
      <c r="M352" s="94">
        <f t="shared" si="22"/>
        <v>1.6836658458000002</v>
      </c>
      <c r="N352" s="91">
        <v>1</v>
      </c>
    </row>
    <row r="353" spans="8:14">
      <c r="H353" s="91">
        <v>349</v>
      </c>
      <c r="I353" s="93">
        <v>1.634903184285714</v>
      </c>
      <c r="J353" s="93">
        <v>1.328352</v>
      </c>
      <c r="K353" s="94">
        <f t="shared" si="20"/>
        <v>1.6676012479714284</v>
      </c>
      <c r="L353" s="94">
        <f t="shared" si="21"/>
        <v>1.35491904</v>
      </c>
      <c r="M353" s="94">
        <f t="shared" si="22"/>
        <v>1.6676012479714284</v>
      </c>
      <c r="N353" s="91">
        <v>1</v>
      </c>
    </row>
    <row r="354" spans="8:14">
      <c r="H354" s="91">
        <v>350</v>
      </c>
      <c r="I354" s="93">
        <v>1.6190603592857145</v>
      </c>
      <c r="J354" s="93">
        <v>1.328352</v>
      </c>
      <c r="K354" s="94">
        <f t="shared" si="20"/>
        <v>1.6514415664714288</v>
      </c>
      <c r="L354" s="94">
        <f t="shared" si="21"/>
        <v>1.35491904</v>
      </c>
      <c r="M354" s="94">
        <f t="shared" si="22"/>
        <v>1.6514415664714288</v>
      </c>
      <c r="N354" s="91">
        <v>1</v>
      </c>
    </row>
    <row r="355" spans="8:14">
      <c r="H355" s="91">
        <v>351</v>
      </c>
      <c r="I355" s="93">
        <v>1.606826745</v>
      </c>
      <c r="J355" s="93">
        <v>1.328352</v>
      </c>
      <c r="K355" s="94">
        <f t="shared" si="20"/>
        <v>1.6389632799</v>
      </c>
      <c r="L355" s="94">
        <f t="shared" si="21"/>
        <v>1.35491904</v>
      </c>
      <c r="M355" s="94">
        <f t="shared" si="22"/>
        <v>1.6389632799</v>
      </c>
      <c r="N355" s="91">
        <v>1</v>
      </c>
    </row>
    <row r="356" spans="8:14">
      <c r="H356" s="91">
        <v>352</v>
      </c>
      <c r="I356" s="93">
        <v>1.5934397878571429</v>
      </c>
      <c r="J356" s="93">
        <v>1.328352</v>
      </c>
      <c r="K356" s="94">
        <f t="shared" si="20"/>
        <v>1.6253085836142858</v>
      </c>
      <c r="L356" s="94">
        <f t="shared" si="21"/>
        <v>1.35491904</v>
      </c>
      <c r="M356" s="94">
        <f t="shared" si="22"/>
        <v>1.6253085836142858</v>
      </c>
      <c r="N356" s="91">
        <v>1</v>
      </c>
    </row>
    <row r="357" spans="8:14">
      <c r="H357" s="91">
        <v>353</v>
      </c>
      <c r="I357" s="93">
        <v>1.560932226</v>
      </c>
      <c r="J357" s="93">
        <v>1.328352</v>
      </c>
      <c r="K357" s="94">
        <f t="shared" si="20"/>
        <v>1.59215087052</v>
      </c>
      <c r="L357" s="94">
        <f t="shared" si="21"/>
        <v>1.35491904</v>
      </c>
      <c r="M357" s="94">
        <f t="shared" si="22"/>
        <v>1.59215087052</v>
      </c>
      <c r="N357" s="91">
        <v>1</v>
      </c>
    </row>
    <row r="358" spans="8:14">
      <c r="H358" s="91">
        <v>354</v>
      </c>
      <c r="I358" s="93">
        <v>1.4866113545714283</v>
      </c>
      <c r="J358" s="93">
        <v>1.328352</v>
      </c>
      <c r="K358" s="94">
        <f t="shared" si="20"/>
        <v>1.516343581662857</v>
      </c>
      <c r="L358" s="94">
        <f t="shared" si="21"/>
        <v>1.35491904</v>
      </c>
      <c r="M358" s="94">
        <f t="shared" si="22"/>
        <v>1.516343581662857</v>
      </c>
      <c r="N358" s="91">
        <v>1</v>
      </c>
    </row>
    <row r="359" spans="8:14">
      <c r="H359" s="91">
        <v>355</v>
      </c>
      <c r="I359" s="93">
        <v>1.402117828857143</v>
      </c>
      <c r="J359" s="93">
        <v>1.328352</v>
      </c>
      <c r="K359" s="94">
        <f t="shared" si="20"/>
        <v>1.4301601854342858</v>
      </c>
      <c r="L359" s="94">
        <f t="shared" si="21"/>
        <v>1.35491904</v>
      </c>
      <c r="M359" s="94">
        <f t="shared" si="22"/>
        <v>1.4301601854342858</v>
      </c>
      <c r="N359" s="91">
        <v>1</v>
      </c>
    </row>
    <row r="360" spans="8:14">
      <c r="H360" s="91">
        <v>356</v>
      </c>
      <c r="I360" s="93">
        <v>1.3200486252857142</v>
      </c>
      <c r="J360" s="93">
        <v>1.328352</v>
      </c>
      <c r="K360" s="94">
        <f t="shared" si="20"/>
        <v>1.3464495977914286</v>
      </c>
      <c r="L360" s="94">
        <f t="shared" si="21"/>
        <v>1.35491904</v>
      </c>
      <c r="M360" s="94">
        <f t="shared" si="22"/>
        <v>1.3464495977914286</v>
      </c>
      <c r="N360" s="91">
        <v>1</v>
      </c>
    </row>
    <row r="361" spans="8:14">
      <c r="H361" s="91">
        <v>357</v>
      </c>
      <c r="I361" s="93">
        <v>1.1972021988571429</v>
      </c>
      <c r="J361" s="93">
        <v>1.328352</v>
      </c>
      <c r="K361" s="94">
        <f t="shared" si="20"/>
        <v>1.2211462428342856</v>
      </c>
      <c r="L361" s="94">
        <f t="shared" si="21"/>
        <v>1.35491904</v>
      </c>
      <c r="M361" s="94">
        <f t="shared" si="22"/>
        <v>1.2211462428342856</v>
      </c>
      <c r="N361" s="91">
        <v>1</v>
      </c>
    </row>
    <row r="362" spans="8:14">
      <c r="H362" s="91">
        <v>358</v>
      </c>
      <c r="I362" s="93">
        <v>1.060912656</v>
      </c>
      <c r="J362" s="93">
        <v>1.328352</v>
      </c>
      <c r="K362" s="94">
        <f t="shared" si="20"/>
        <v>1.08213090912</v>
      </c>
      <c r="L362" s="94">
        <f t="shared" si="21"/>
        <v>1.35491904</v>
      </c>
      <c r="M362" s="94">
        <f t="shared" si="22"/>
        <v>1.08213090912</v>
      </c>
      <c r="N362" s="91">
        <v>1</v>
      </c>
    </row>
    <row r="363" spans="8:14">
      <c r="H363" s="91">
        <v>359</v>
      </c>
      <c r="I363" s="93">
        <v>0.91019413742857147</v>
      </c>
      <c r="J363" s="93">
        <v>1.3087639298701295</v>
      </c>
      <c r="K363" s="94">
        <f t="shared" si="20"/>
        <v>0.9283980201771429</v>
      </c>
      <c r="L363" s="94">
        <f t="shared" si="21"/>
        <v>1.334939208467532</v>
      </c>
      <c r="M363" s="94">
        <f t="shared" si="22"/>
        <v>0.9283980201771429</v>
      </c>
      <c r="N363" s="91">
        <v>0</v>
      </c>
    </row>
    <row r="364" spans="8:14">
      <c r="H364" s="91">
        <v>360</v>
      </c>
      <c r="I364" s="93">
        <v>0.77337482928571433</v>
      </c>
      <c r="J364" s="93">
        <v>1.2795376467532464</v>
      </c>
      <c r="K364" s="94">
        <f t="shared" si="20"/>
        <v>0.78884232587142866</v>
      </c>
      <c r="L364" s="94">
        <f t="shared" si="21"/>
        <v>1.3051283996883114</v>
      </c>
      <c r="M364" s="94">
        <f t="shared" si="22"/>
        <v>0.78884232587142866</v>
      </c>
      <c r="N364" s="91">
        <v>0</v>
      </c>
    </row>
    <row r="365" spans="8:14">
      <c r="H365" s="91">
        <v>361</v>
      </c>
      <c r="I365" s="93">
        <v>0.66933687499999994</v>
      </c>
      <c r="J365" s="93">
        <v>1.2162828415584417</v>
      </c>
      <c r="K365" s="94">
        <f t="shared" si="20"/>
        <v>0.68272361249999991</v>
      </c>
      <c r="L365" s="94">
        <f t="shared" si="21"/>
        <v>1.2406084983896106</v>
      </c>
      <c r="M365" s="94">
        <f t="shared" si="22"/>
        <v>0.68272361249999991</v>
      </c>
      <c r="N365" s="91">
        <v>0</v>
      </c>
    </row>
    <row r="366" spans="8:14">
      <c r="H366" s="91">
        <v>362</v>
      </c>
      <c r="I366" s="93">
        <v>0.57272841257142859</v>
      </c>
      <c r="J366" s="93">
        <v>1.1353327740259738</v>
      </c>
      <c r="K366" s="94">
        <f t="shared" si="20"/>
        <v>0.58418298082285713</v>
      </c>
      <c r="L366" s="94">
        <f t="shared" si="21"/>
        <v>1.1580394295064933</v>
      </c>
      <c r="M366" s="94">
        <f t="shared" si="22"/>
        <v>0.58418298082285713</v>
      </c>
      <c r="N366" s="91">
        <v>0</v>
      </c>
    </row>
    <row r="367" spans="8:14">
      <c r="H367" s="91">
        <v>363</v>
      </c>
      <c r="I367" s="93">
        <v>0.49966114383333338</v>
      </c>
      <c r="J367" s="93">
        <v>1.1031629737373736</v>
      </c>
      <c r="K367" s="94">
        <f t="shared" si="20"/>
        <v>0.50965436671000008</v>
      </c>
      <c r="L367" s="94">
        <f t="shared" si="21"/>
        <v>1.125226233212121</v>
      </c>
      <c r="M367" s="94">
        <f t="shared" si="22"/>
        <v>0.50965436671000008</v>
      </c>
      <c r="N367" s="91">
        <v>0</v>
      </c>
    </row>
    <row r="368" spans="8:14">
      <c r="H368" s="91">
        <v>364</v>
      </c>
      <c r="I368" s="93">
        <v>0.4554934846</v>
      </c>
      <c r="J368" s="93">
        <v>1.0581252618181818</v>
      </c>
      <c r="K368" s="94">
        <f t="shared" si="20"/>
        <v>0.464603354292</v>
      </c>
      <c r="L368" s="94">
        <f t="shared" si="21"/>
        <v>1.0792877670545455</v>
      </c>
      <c r="M368" s="94">
        <f t="shared" si="22"/>
        <v>0.464603354292</v>
      </c>
      <c r="N368" s="91">
        <v>0</v>
      </c>
    </row>
    <row r="369" spans="8:14">
      <c r="H369" s="91">
        <v>365</v>
      </c>
      <c r="I369" s="93">
        <v>0.41498533074999999</v>
      </c>
      <c r="J369" s="93">
        <v>0.99056869848484852</v>
      </c>
      <c r="K369" s="94">
        <f t="shared" si="20"/>
        <v>0.42328503736500001</v>
      </c>
      <c r="L369" s="94">
        <f t="shared" si="21"/>
        <v>1.0103800724545455</v>
      </c>
      <c r="M369" s="94">
        <f t="shared" si="22"/>
        <v>0.42328503736500001</v>
      </c>
      <c r="N369" s="91">
        <v>0</v>
      </c>
    </row>
    <row r="370" spans="8:14">
      <c r="I370" s="97">
        <f t="shared" ref="I370:L370" si="23">SUM(I5:I369)</f>
        <v>454.13161150202501</v>
      </c>
      <c r="J370" s="97">
        <f t="shared" si="23"/>
        <v>368.38630479329225</v>
      </c>
      <c r="K370" s="97">
        <f t="shared" si="23"/>
        <v>463.21424373206651</v>
      </c>
      <c r="L370" s="97">
        <f t="shared" si="23"/>
        <v>375.75403088916113</v>
      </c>
      <c r="M370" s="97">
        <f>SUM(M5:M369)</f>
        <v>463.21424373206651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Varmepumpeberegning</vt:lpstr>
      <vt:lpstr>Udetemperaturer</vt:lpstr>
      <vt:lpstr>COP og ydelse</vt:lpstr>
      <vt:lpstr>Solvarmeproduktion</vt:lpstr>
      <vt:lpstr>Varmepumpeberegning!Udskriftsområde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From</dc:creator>
  <cp:lastModifiedBy>Bjarke Lava Paaske</cp:lastModifiedBy>
  <cp:lastPrinted>2014-09-18T06:38:32Z</cp:lastPrinted>
  <dcterms:created xsi:type="dcterms:W3CDTF">2014-08-14T16:28:56Z</dcterms:created>
  <dcterms:modified xsi:type="dcterms:W3CDTF">2017-12-08T12:33:28Z</dcterms:modified>
</cp:coreProperties>
</file>